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54338\source\repos\WebMega\WPSCUPPCO\WPSCUPPCOInternetSite.Web\company\wi_tariffs\"/>
    </mc:Choice>
  </mc:AlternateContent>
  <bookViews>
    <workbookView xWindow="-15" yWindow="-15" windowWidth="19230" windowHeight="5940" tabRatio="364"/>
  </bookViews>
  <sheets>
    <sheet name="A" sheetId="1" r:id="rId1"/>
  </sheets>
  <definedNames>
    <definedName name="_xlnm.Print_Titles" localSheetId="0">A!$B:$C,A!$1:$6</definedName>
  </definedNames>
  <calcPr calcId="162913"/>
</workbook>
</file>

<file path=xl/calcChain.xml><?xml version="1.0" encoding="utf-8"?>
<calcChain xmlns="http://schemas.openxmlformats.org/spreadsheetml/2006/main">
  <c r="FL411" i="1" l="1"/>
  <c r="FF411" i="1"/>
  <c r="FC411" i="1"/>
  <c r="FB411" i="1"/>
  <c r="EZ411" i="1"/>
  <c r="EV411" i="1"/>
  <c r="ET411" i="1"/>
  <c r="EH411" i="1"/>
  <c r="DZ411" i="1"/>
  <c r="EB411" i="1" s="1"/>
  <c r="DN411" i="1"/>
  <c r="DP411" i="1" s="1"/>
  <c r="DM411" i="1"/>
  <c r="DB411" i="1"/>
  <c r="DD411" i="1" s="1"/>
  <c r="CR411" i="1"/>
  <c r="CT411" i="1" s="1"/>
  <c r="BP411" i="1"/>
  <c r="BR411" i="1" s="1"/>
  <c r="BD411" i="1"/>
  <c r="BJ411" i="1" s="1"/>
  <c r="BC411" i="1"/>
  <c r="AK411" i="1"/>
  <c r="AQ411" i="1" s="1"/>
  <c r="AH411" i="1"/>
  <c r="P411" i="1"/>
  <c r="R411" i="1" s="1"/>
  <c r="L411" i="1"/>
  <c r="K411" i="1"/>
  <c r="M411" i="1" s="1"/>
  <c r="H411" i="1"/>
  <c r="C411" i="1"/>
  <c r="FN411" i="1" s="1"/>
  <c r="FO411" i="1"/>
  <c r="U411" i="1" l="1"/>
  <c r="AA411" i="1" s="1"/>
  <c r="AC411" i="1" s="1"/>
  <c r="BL411" i="1"/>
  <c r="CB411" i="1"/>
  <c r="AW411" i="1"/>
  <c r="AY411" i="1" s="1"/>
  <c r="AS411" i="1"/>
  <c r="BF411" i="1"/>
  <c r="AM411" i="1"/>
  <c r="A411" i="1"/>
  <c r="FN410" i="1"/>
  <c r="FL410" i="1"/>
  <c r="FF410" i="1"/>
  <c r="FC410" i="1"/>
  <c r="FB410" i="1"/>
  <c r="EZ410" i="1"/>
  <c r="EV410" i="1"/>
  <c r="ET410" i="1"/>
  <c r="EH410" i="1"/>
  <c r="DZ410" i="1"/>
  <c r="EB410" i="1" s="1"/>
  <c r="DP410" i="1"/>
  <c r="DN410" i="1"/>
  <c r="DM410" i="1"/>
  <c r="DB410" i="1"/>
  <c r="DD410" i="1" s="1"/>
  <c r="CT410" i="1"/>
  <c r="CR410" i="1"/>
  <c r="BP410" i="1"/>
  <c r="BR410" i="1" s="1"/>
  <c r="BD410" i="1"/>
  <c r="BJ410" i="1" s="1"/>
  <c r="BC410" i="1"/>
  <c r="AK410" i="1"/>
  <c r="AM410" i="1" s="1"/>
  <c r="AH410" i="1"/>
  <c r="P410" i="1"/>
  <c r="U410" i="1" s="1"/>
  <c r="W410" i="1" s="1"/>
  <c r="L410" i="1"/>
  <c r="M410" i="1" s="1"/>
  <c r="K410" i="1"/>
  <c r="H410" i="1"/>
  <c r="C410" i="1"/>
  <c r="FO410" i="1"/>
  <c r="A410" i="1"/>
  <c r="W411" i="1" l="1"/>
  <c r="CH411" i="1"/>
  <c r="CJ411" i="1" s="1"/>
  <c r="CD411" i="1"/>
  <c r="AQ410" i="1"/>
  <c r="AW410" i="1" s="1"/>
  <c r="AY410" i="1" s="1"/>
  <c r="R410" i="1"/>
  <c r="BL410" i="1"/>
  <c r="CB410" i="1"/>
  <c r="AA410" i="1"/>
  <c r="AC410" i="1" s="1"/>
  <c r="BF410" i="1"/>
  <c r="FL409" i="1"/>
  <c r="FF409" i="1"/>
  <c r="FC409" i="1"/>
  <c r="FB409" i="1"/>
  <c r="EZ409" i="1"/>
  <c r="EV409" i="1"/>
  <c r="ET409" i="1"/>
  <c r="EH409" i="1"/>
  <c r="DZ409" i="1"/>
  <c r="EB409" i="1" s="1"/>
  <c r="DN409" i="1"/>
  <c r="DP409" i="1" s="1"/>
  <c r="DM409" i="1"/>
  <c r="DD409" i="1"/>
  <c r="DB409" i="1"/>
  <c r="CR409" i="1"/>
  <c r="CT409" i="1" s="1"/>
  <c r="BP409" i="1"/>
  <c r="BR409" i="1" s="1"/>
  <c r="BD409" i="1"/>
  <c r="BF409" i="1" s="1"/>
  <c r="BC409" i="1"/>
  <c r="AK409" i="1"/>
  <c r="AQ409" i="1" s="1"/>
  <c r="AH409" i="1"/>
  <c r="P409" i="1"/>
  <c r="U409" i="1" s="1"/>
  <c r="L409" i="1"/>
  <c r="K409" i="1"/>
  <c r="M409" i="1" s="1"/>
  <c r="H409" i="1"/>
  <c r="C409" i="1"/>
  <c r="FN409" i="1" s="1"/>
  <c r="FO409" i="1"/>
  <c r="AS410" i="1" l="1"/>
  <c r="CH410" i="1"/>
  <c r="CJ410" i="1" s="1"/>
  <c r="CD410" i="1"/>
  <c r="AA409" i="1"/>
  <c r="AC409" i="1" s="1"/>
  <c r="W409" i="1"/>
  <c r="AS409" i="1"/>
  <c r="AW409" i="1"/>
  <c r="AY409" i="1" s="1"/>
  <c r="AM409" i="1"/>
  <c r="BJ409" i="1"/>
  <c r="A409" i="1"/>
  <c r="R409" i="1"/>
  <c r="FL408" i="1"/>
  <c r="FF408" i="1"/>
  <c r="FC408" i="1"/>
  <c r="FB408" i="1"/>
  <c r="EZ408" i="1"/>
  <c r="EV408" i="1"/>
  <c r="ET408" i="1"/>
  <c r="EH408" i="1"/>
  <c r="DZ408" i="1"/>
  <c r="EB408" i="1" s="1"/>
  <c r="DN408" i="1"/>
  <c r="DP408" i="1" s="1"/>
  <c r="DM408" i="1"/>
  <c r="DD408" i="1"/>
  <c r="DB408" i="1"/>
  <c r="CR408" i="1"/>
  <c r="CT408" i="1" s="1"/>
  <c r="BP408" i="1"/>
  <c r="BR408" i="1" s="1"/>
  <c r="BD408" i="1"/>
  <c r="BF408" i="1" s="1"/>
  <c r="BC408" i="1"/>
  <c r="AK408" i="1"/>
  <c r="AQ408" i="1" s="1"/>
  <c r="AH408" i="1"/>
  <c r="P408" i="1"/>
  <c r="R408" i="1" s="1"/>
  <c r="L408" i="1"/>
  <c r="K408" i="1"/>
  <c r="M408" i="1" s="1"/>
  <c r="H408" i="1"/>
  <c r="C408" i="1"/>
  <c r="FN408" i="1" s="1"/>
  <c r="FO408" i="1"/>
  <c r="BL409" i="1" l="1"/>
  <c r="CB409" i="1"/>
  <c r="U408" i="1"/>
  <c r="AS408" i="1"/>
  <c r="AW408" i="1"/>
  <c r="AY408" i="1" s="1"/>
  <c r="AM408" i="1"/>
  <c r="BJ408" i="1"/>
  <c r="A408" i="1"/>
  <c r="FL407" i="1"/>
  <c r="FF407" i="1"/>
  <c r="FC407" i="1"/>
  <c r="FB407" i="1"/>
  <c r="EZ407" i="1"/>
  <c r="EV407" i="1"/>
  <c r="ET407" i="1"/>
  <c r="EH407" i="1"/>
  <c r="DZ407" i="1"/>
  <c r="EB407" i="1" s="1"/>
  <c r="DN407" i="1"/>
  <c r="DP407" i="1" s="1"/>
  <c r="DM407" i="1"/>
  <c r="DB407" i="1"/>
  <c r="DD407" i="1" s="1"/>
  <c r="CR407" i="1"/>
  <c r="CT407" i="1" s="1"/>
  <c r="BP407" i="1"/>
  <c r="BR407" i="1" s="1"/>
  <c r="BD407" i="1"/>
  <c r="BJ407" i="1" s="1"/>
  <c r="BC407" i="1"/>
  <c r="AK407" i="1"/>
  <c r="AQ407" i="1" s="1"/>
  <c r="AH407" i="1"/>
  <c r="P407" i="1"/>
  <c r="R407" i="1" s="1"/>
  <c r="L407" i="1"/>
  <c r="K407" i="1"/>
  <c r="M407" i="1" s="1"/>
  <c r="H407" i="1"/>
  <c r="C407" i="1"/>
  <c r="FN407" i="1" s="1"/>
  <c r="FO407" i="1"/>
  <c r="CH409" i="1" l="1"/>
  <c r="CJ409" i="1" s="1"/>
  <c r="CD409" i="1"/>
  <c r="W408" i="1"/>
  <c r="AA408" i="1"/>
  <c r="AC408" i="1" s="1"/>
  <c r="BL408" i="1"/>
  <c r="CB408" i="1"/>
  <c r="U407" i="1"/>
  <c r="AA407" i="1" s="1"/>
  <c r="AC407" i="1" s="1"/>
  <c r="AW407" i="1"/>
  <c r="AY407" i="1" s="1"/>
  <c r="AS407" i="1"/>
  <c r="BL407" i="1"/>
  <c r="CB407" i="1"/>
  <c r="BF407" i="1"/>
  <c r="W407" i="1"/>
  <c r="AM407" i="1"/>
  <c r="A407" i="1"/>
  <c r="FL406" i="1"/>
  <c r="FF406" i="1"/>
  <c r="FC406" i="1"/>
  <c r="FB406" i="1"/>
  <c r="EZ406" i="1"/>
  <c r="EV406" i="1"/>
  <c r="ET406" i="1"/>
  <c r="EH406" i="1"/>
  <c r="DZ406" i="1"/>
  <c r="EB406" i="1" s="1"/>
  <c r="DN406" i="1"/>
  <c r="DP406" i="1" s="1"/>
  <c r="DM406" i="1"/>
  <c r="DD406" i="1"/>
  <c r="DB406" i="1"/>
  <c r="CR406" i="1"/>
  <c r="CT406" i="1" s="1"/>
  <c r="BP406" i="1"/>
  <c r="BR406" i="1" s="1"/>
  <c r="BD406" i="1"/>
  <c r="BJ406" i="1" s="1"/>
  <c r="BC406" i="1"/>
  <c r="AK406" i="1"/>
  <c r="AQ406" i="1" s="1"/>
  <c r="AH406" i="1"/>
  <c r="P406" i="1"/>
  <c r="U406" i="1" s="1"/>
  <c r="L406" i="1"/>
  <c r="K406" i="1"/>
  <c r="M406" i="1" s="1"/>
  <c r="H406" i="1"/>
  <c r="C406" i="1"/>
  <c r="FN406" i="1" s="1"/>
  <c r="FO406" i="1"/>
  <c r="CH408" i="1" l="1"/>
  <c r="CJ408" i="1" s="1"/>
  <c r="CD408" i="1"/>
  <c r="CH407" i="1"/>
  <c r="CJ407" i="1" s="1"/>
  <c r="CD407" i="1"/>
  <c r="AS406" i="1"/>
  <c r="AW406" i="1"/>
  <c r="AY406" i="1" s="1"/>
  <c r="AA406" i="1"/>
  <c r="AC406" i="1" s="1"/>
  <c r="W406" i="1"/>
  <c r="CB406" i="1"/>
  <c r="BL406" i="1"/>
  <c r="BF406" i="1"/>
  <c r="AM406" i="1"/>
  <c r="A406" i="1"/>
  <c r="R406" i="1"/>
  <c r="C405" i="1"/>
  <c r="FN405" i="1" s="1"/>
  <c r="B405" i="1"/>
  <c r="FO405" i="1" s="1"/>
  <c r="FL405" i="1"/>
  <c r="FF405" i="1"/>
  <c r="FC405" i="1"/>
  <c r="FB405" i="1"/>
  <c r="EZ405" i="1"/>
  <c r="EV405" i="1"/>
  <c r="ET405" i="1"/>
  <c r="EH405" i="1"/>
  <c r="DZ405" i="1"/>
  <c r="EB405" i="1" s="1"/>
  <c r="DN405" i="1"/>
  <c r="DP405" i="1" s="1"/>
  <c r="DM405" i="1"/>
  <c r="DD405" i="1"/>
  <c r="DB405" i="1"/>
  <c r="CR405" i="1"/>
  <c r="CT405" i="1" s="1"/>
  <c r="BP405" i="1"/>
  <c r="BR405" i="1" s="1"/>
  <c r="BD405" i="1"/>
  <c r="BJ405" i="1" s="1"/>
  <c r="BC405" i="1"/>
  <c r="AK405" i="1"/>
  <c r="AQ405" i="1" s="1"/>
  <c r="AH405" i="1"/>
  <c r="P405" i="1"/>
  <c r="U405" i="1" s="1"/>
  <c r="L405" i="1"/>
  <c r="K405" i="1"/>
  <c r="M405" i="1" s="1"/>
  <c r="H405" i="1"/>
  <c r="CD406" i="1" l="1"/>
  <c r="CH406" i="1"/>
  <c r="CJ406" i="1" s="1"/>
  <c r="AA405" i="1"/>
  <c r="AC405" i="1" s="1"/>
  <c r="W405" i="1"/>
  <c r="AS405" i="1"/>
  <c r="AW405" i="1"/>
  <c r="AY405" i="1" s="1"/>
  <c r="BL405" i="1"/>
  <c r="CB405" i="1"/>
  <c r="BF405" i="1"/>
  <c r="AM405" i="1"/>
  <c r="A405" i="1"/>
  <c r="R405" i="1"/>
  <c r="FL404" i="1"/>
  <c r="FF404" i="1"/>
  <c r="FC404" i="1"/>
  <c r="FB404" i="1"/>
  <c r="EZ404" i="1"/>
  <c r="EV404" i="1"/>
  <c r="ET404" i="1"/>
  <c r="EH404" i="1"/>
  <c r="DZ404" i="1"/>
  <c r="EB404" i="1" s="1"/>
  <c r="DN404" i="1"/>
  <c r="DP404" i="1" s="1"/>
  <c r="DM404" i="1"/>
  <c r="DD404" i="1"/>
  <c r="DB404" i="1"/>
  <c r="CR404" i="1"/>
  <c r="CT404" i="1" s="1"/>
  <c r="BP404" i="1"/>
  <c r="BR404" i="1" s="1"/>
  <c r="BJ404" i="1"/>
  <c r="BL404" i="1" s="1"/>
  <c r="BD404" i="1"/>
  <c r="BF404" i="1" s="1"/>
  <c r="BC404" i="1"/>
  <c r="AK404" i="1"/>
  <c r="AQ404" i="1" s="1"/>
  <c r="AH404" i="1"/>
  <c r="P404" i="1"/>
  <c r="U404" i="1" s="1"/>
  <c r="L404" i="1"/>
  <c r="K404" i="1"/>
  <c r="M404" i="1" s="1"/>
  <c r="H404" i="1"/>
  <c r="C404" i="1"/>
  <c r="FN404" i="1" s="1"/>
  <c r="B404" i="1"/>
  <c r="FO404" i="1" s="1"/>
  <c r="CD405" i="1" l="1"/>
  <c r="CH405" i="1"/>
  <c r="CJ405" i="1" s="1"/>
  <c r="AA404" i="1"/>
  <c r="AC404" i="1" s="1"/>
  <c r="W404" i="1"/>
  <c r="AS404" i="1"/>
  <c r="AW404" i="1"/>
  <c r="AY404" i="1" s="1"/>
  <c r="CB404" i="1"/>
  <c r="AM404" i="1"/>
  <c r="A404" i="1"/>
  <c r="R404" i="1"/>
  <c r="FL403" i="1"/>
  <c r="FF403" i="1"/>
  <c r="FC403" i="1"/>
  <c r="FB403" i="1"/>
  <c r="EZ403" i="1"/>
  <c r="EV403" i="1"/>
  <c r="ET403" i="1"/>
  <c r="EH403" i="1"/>
  <c r="DZ403" i="1"/>
  <c r="EB403" i="1" s="1"/>
  <c r="DN403" i="1"/>
  <c r="DP403" i="1" s="1"/>
  <c r="DM403" i="1"/>
  <c r="DD403" i="1"/>
  <c r="DB403" i="1"/>
  <c r="CR403" i="1"/>
  <c r="CT403" i="1" s="1"/>
  <c r="BC403" i="1"/>
  <c r="BP403" i="1"/>
  <c r="BR403" i="1" s="1"/>
  <c r="P403" i="1"/>
  <c r="U403" i="1" s="1"/>
  <c r="L403" i="1"/>
  <c r="K403" i="1"/>
  <c r="M403" i="1" s="1"/>
  <c r="H403" i="1"/>
  <c r="C403" i="1"/>
  <c r="FN403" i="1" s="1"/>
  <c r="B403" i="1"/>
  <c r="FO403" i="1" s="1"/>
  <c r="A403" i="1"/>
  <c r="CD404" i="1" l="1"/>
  <c r="CH404" i="1"/>
  <c r="CJ404" i="1" s="1"/>
  <c r="W403" i="1"/>
  <c r="AA403" i="1"/>
  <c r="AC403" i="1" s="1"/>
  <c r="AH403" i="1"/>
  <c r="BD403" i="1"/>
  <c r="AK403" i="1"/>
  <c r="R403" i="1"/>
  <c r="FO402" i="1"/>
  <c r="FL402" i="1"/>
  <c r="FF402" i="1"/>
  <c r="FC402" i="1"/>
  <c r="FB402" i="1"/>
  <c r="EZ402" i="1"/>
  <c r="EV402" i="1"/>
  <c r="ET402" i="1"/>
  <c r="EH402" i="1"/>
  <c r="DZ402" i="1"/>
  <c r="EB402" i="1" s="1"/>
  <c r="DN402" i="1"/>
  <c r="DP402" i="1" s="1"/>
  <c r="DM402" i="1"/>
  <c r="DB402" i="1"/>
  <c r="DD402" i="1" s="1"/>
  <c r="CR402" i="1"/>
  <c r="CT402" i="1" s="1"/>
  <c r="BC402" i="1"/>
  <c r="AF402" i="1"/>
  <c r="AH402" i="1" s="1"/>
  <c r="P402" i="1"/>
  <c r="U402" i="1" s="1"/>
  <c r="L402" i="1"/>
  <c r="K402" i="1"/>
  <c r="M402" i="1" s="1"/>
  <c r="H402" i="1"/>
  <c r="C402" i="1"/>
  <c r="FN402" i="1" s="1"/>
  <c r="B402" i="1"/>
  <c r="AQ403" i="1" l="1"/>
  <c r="AM403" i="1"/>
  <c r="BJ403" i="1"/>
  <c r="BF403" i="1"/>
  <c r="BP402" i="1"/>
  <c r="BR402" i="1" s="1"/>
  <c r="AA402" i="1"/>
  <c r="AC402" i="1" s="1"/>
  <c r="W402" i="1"/>
  <c r="BD402" i="1"/>
  <c r="AK402" i="1"/>
  <c r="A402" i="1"/>
  <c r="R402" i="1"/>
  <c r="AY401" i="1"/>
  <c r="AS401" i="1"/>
  <c r="AW401" i="1"/>
  <c r="AQ401" i="1"/>
  <c r="AK401" i="1"/>
  <c r="AM401" i="1" s="1"/>
  <c r="FL401" i="1"/>
  <c r="FF401" i="1"/>
  <c r="FC401" i="1"/>
  <c r="FB401" i="1"/>
  <c r="EZ401" i="1"/>
  <c r="EV401" i="1"/>
  <c r="ET401" i="1"/>
  <c r="EH401" i="1"/>
  <c r="DZ401" i="1"/>
  <c r="EB401" i="1" s="1"/>
  <c r="DN401" i="1"/>
  <c r="DP401" i="1" s="1"/>
  <c r="DB401" i="1"/>
  <c r="DD401" i="1" s="1"/>
  <c r="CR401" i="1"/>
  <c r="CT401" i="1" s="1"/>
  <c r="BC401" i="1"/>
  <c r="AF401" i="1"/>
  <c r="BP401" i="1" s="1"/>
  <c r="BR401" i="1" s="1"/>
  <c r="P401" i="1"/>
  <c r="R401" i="1" s="1"/>
  <c r="L401" i="1"/>
  <c r="K401" i="1"/>
  <c r="H401" i="1"/>
  <c r="AS403" i="1" l="1"/>
  <c r="AW403" i="1"/>
  <c r="AY403" i="1" s="1"/>
  <c r="BL403" i="1"/>
  <c r="CB403" i="1"/>
  <c r="AQ402" i="1"/>
  <c r="AM402" i="1"/>
  <c r="BJ402" i="1"/>
  <c r="BF402" i="1"/>
  <c r="M401" i="1"/>
  <c r="AH401" i="1"/>
  <c r="BD401" i="1"/>
  <c r="U401" i="1"/>
  <c r="FL400" i="1"/>
  <c r="FF400" i="1"/>
  <c r="FC400" i="1"/>
  <c r="FB400" i="1"/>
  <c r="EZ400" i="1"/>
  <c r="EV400" i="1"/>
  <c r="ET400" i="1"/>
  <c r="EH400" i="1"/>
  <c r="DZ400" i="1"/>
  <c r="EB400" i="1" s="1"/>
  <c r="DP400" i="1"/>
  <c r="DN400" i="1"/>
  <c r="DB400" i="1"/>
  <c r="DD400" i="1" s="1"/>
  <c r="CR400" i="1"/>
  <c r="CT400" i="1" s="1"/>
  <c r="BC400" i="1"/>
  <c r="AF400" i="1"/>
  <c r="AH400" i="1" s="1"/>
  <c r="P400" i="1"/>
  <c r="U400" i="1" s="1"/>
  <c r="L400" i="1"/>
  <c r="K400" i="1"/>
  <c r="H400" i="1"/>
  <c r="CH403" i="1" l="1"/>
  <c r="CJ403" i="1" s="1"/>
  <c r="CD403" i="1"/>
  <c r="BL402" i="1"/>
  <c r="CB402" i="1"/>
  <c r="AW402" i="1"/>
  <c r="AY402" i="1" s="1"/>
  <c r="AS402" i="1"/>
  <c r="M400" i="1"/>
  <c r="W401" i="1"/>
  <c r="AA401" i="1"/>
  <c r="AC401" i="1" s="1"/>
  <c r="BJ401" i="1"/>
  <c r="BF401" i="1"/>
  <c r="R400" i="1"/>
  <c r="BP400" i="1"/>
  <c r="BR400" i="1" s="1"/>
  <c r="BD400" i="1"/>
  <c r="AA400" i="1"/>
  <c r="AC400" i="1" s="1"/>
  <c r="W400" i="1"/>
  <c r="FL399" i="1"/>
  <c r="FF399" i="1"/>
  <c r="FC399" i="1"/>
  <c r="FB399" i="1"/>
  <c r="EZ399" i="1"/>
  <c r="EV399" i="1"/>
  <c r="ET399" i="1"/>
  <c r="EH399" i="1"/>
  <c r="DZ399" i="1"/>
  <c r="EB399" i="1" s="1"/>
  <c r="DN399" i="1"/>
  <c r="DP399" i="1" s="1"/>
  <c r="DB399" i="1"/>
  <c r="DD399" i="1" s="1"/>
  <c r="CR399" i="1"/>
  <c r="CT399" i="1" s="1"/>
  <c r="BC399" i="1"/>
  <c r="AF399" i="1"/>
  <c r="BD399" i="1" s="1"/>
  <c r="P399" i="1"/>
  <c r="U399" i="1" s="1"/>
  <c r="L399" i="1"/>
  <c r="K399" i="1"/>
  <c r="H399" i="1"/>
  <c r="CH402" i="1" l="1"/>
  <c r="CJ402" i="1" s="1"/>
  <c r="CD402" i="1"/>
  <c r="BP399" i="1"/>
  <c r="BR399" i="1" s="1"/>
  <c r="M399" i="1"/>
  <c r="BL401" i="1"/>
  <c r="CB401" i="1"/>
  <c r="BF400" i="1"/>
  <c r="BJ400" i="1"/>
  <c r="R399" i="1"/>
  <c r="AA399" i="1"/>
  <c r="AC399" i="1" s="1"/>
  <c r="W399" i="1"/>
  <c r="BF399" i="1"/>
  <c r="BJ399" i="1"/>
  <c r="AH399" i="1"/>
  <c r="FL398" i="1"/>
  <c r="FF398" i="1"/>
  <c r="FC398" i="1"/>
  <c r="FB398" i="1"/>
  <c r="EZ398" i="1"/>
  <c r="EV398" i="1"/>
  <c r="ET398" i="1"/>
  <c r="EH398" i="1"/>
  <c r="DZ398" i="1"/>
  <c r="EB398" i="1" s="1"/>
  <c r="DN398" i="1"/>
  <c r="DP398" i="1" s="1"/>
  <c r="DB398" i="1"/>
  <c r="DD398" i="1" s="1"/>
  <c r="CR398" i="1"/>
  <c r="CT398" i="1" s="1"/>
  <c r="BC398" i="1"/>
  <c r="AF398" i="1"/>
  <c r="BD398" i="1" s="1"/>
  <c r="P398" i="1"/>
  <c r="U398" i="1" s="1"/>
  <c r="L398" i="1"/>
  <c r="K398" i="1"/>
  <c r="M398" i="1" s="1"/>
  <c r="H398" i="1"/>
  <c r="CH401" i="1" l="1"/>
  <c r="CJ401" i="1" s="1"/>
  <c r="CD401" i="1"/>
  <c r="CB400" i="1"/>
  <c r="BL400" i="1"/>
  <c r="CB399" i="1"/>
  <c r="BL399" i="1"/>
  <c r="BP398" i="1"/>
  <c r="BR398" i="1" s="1"/>
  <c r="AA398" i="1"/>
  <c r="AC398" i="1" s="1"/>
  <c r="W398" i="1"/>
  <c r="BF398" i="1"/>
  <c r="BJ398" i="1"/>
  <c r="AH398" i="1"/>
  <c r="R398" i="1"/>
  <c r="AF397" i="1"/>
  <c r="CD400" i="1" l="1"/>
  <c r="CH400" i="1"/>
  <c r="CJ400" i="1" s="1"/>
  <c r="CH399" i="1"/>
  <c r="CJ399" i="1" s="1"/>
  <c r="CD399" i="1"/>
  <c r="BL398" i="1"/>
  <c r="CB398" i="1"/>
  <c r="FL397" i="1"/>
  <c r="FF397" i="1"/>
  <c r="FC397" i="1"/>
  <c r="FB397" i="1"/>
  <c r="EZ397" i="1"/>
  <c r="EV397" i="1"/>
  <c r="ET397" i="1"/>
  <c r="EH397" i="1"/>
  <c r="DZ397" i="1"/>
  <c r="EB397" i="1" s="1"/>
  <c r="DN397" i="1"/>
  <c r="DP397" i="1" s="1"/>
  <c r="DB397" i="1"/>
  <c r="DD397" i="1" s="1"/>
  <c r="CR397" i="1"/>
  <c r="CT397" i="1" s="1"/>
  <c r="BP397" i="1"/>
  <c r="BR397" i="1" s="1"/>
  <c r="BD397" i="1"/>
  <c r="BJ397" i="1" s="1"/>
  <c r="BC397" i="1"/>
  <c r="AH397" i="1"/>
  <c r="P397" i="1"/>
  <c r="U397" i="1" s="1"/>
  <c r="L397" i="1"/>
  <c r="K397" i="1"/>
  <c r="M397" i="1" s="1"/>
  <c r="H397" i="1"/>
  <c r="CH398" i="1" l="1"/>
  <c r="CJ398" i="1" s="1"/>
  <c r="CD398" i="1"/>
  <c r="AA397" i="1"/>
  <c r="AC397" i="1" s="1"/>
  <c r="W397" i="1"/>
  <c r="BL397" i="1"/>
  <c r="CB397" i="1"/>
  <c r="R397" i="1"/>
  <c r="BF397" i="1"/>
  <c r="FL396" i="1"/>
  <c r="FF396" i="1"/>
  <c r="FC396" i="1"/>
  <c r="FB396" i="1"/>
  <c r="EZ396" i="1"/>
  <c r="EV396" i="1"/>
  <c r="ET396" i="1"/>
  <c r="EH396" i="1"/>
  <c r="DZ396" i="1"/>
  <c r="EB396" i="1" s="1"/>
  <c r="DN396" i="1"/>
  <c r="DP396" i="1" s="1"/>
  <c r="DB396" i="1"/>
  <c r="DD396" i="1" s="1"/>
  <c r="CR396" i="1"/>
  <c r="CT396" i="1" s="1"/>
  <c r="BP396" i="1"/>
  <c r="BR396" i="1" s="1"/>
  <c r="BD396" i="1"/>
  <c r="BJ396" i="1" s="1"/>
  <c r="BC396" i="1"/>
  <c r="AH396" i="1"/>
  <c r="P396" i="1"/>
  <c r="R396" i="1" s="1"/>
  <c r="L396" i="1"/>
  <c r="K396" i="1"/>
  <c r="M396" i="1" s="1"/>
  <c r="H396" i="1"/>
  <c r="CD397" i="1" l="1"/>
  <c r="CH397" i="1"/>
  <c r="CJ397" i="1" s="1"/>
  <c r="CB396" i="1"/>
  <c r="BL396" i="1"/>
  <c r="BF396" i="1"/>
  <c r="U396" i="1"/>
  <c r="FL395" i="1"/>
  <c r="FF395" i="1"/>
  <c r="FC395" i="1"/>
  <c r="FB395" i="1"/>
  <c r="EZ395" i="1"/>
  <c r="EV395" i="1"/>
  <c r="ET395" i="1"/>
  <c r="EH395" i="1"/>
  <c r="DZ395" i="1"/>
  <c r="EB395" i="1" s="1"/>
  <c r="DN395" i="1"/>
  <c r="DP395" i="1" s="1"/>
  <c r="DM395" i="1"/>
  <c r="DM398" i="1" s="1"/>
  <c r="DM401" i="1" s="1"/>
  <c r="DB395" i="1"/>
  <c r="DD395" i="1" s="1"/>
  <c r="CR395" i="1"/>
  <c r="CT395" i="1" s="1"/>
  <c r="BP395" i="1"/>
  <c r="BR395" i="1" s="1"/>
  <c r="BD395" i="1"/>
  <c r="BF395" i="1" s="1"/>
  <c r="BC395" i="1"/>
  <c r="AH395" i="1"/>
  <c r="P395" i="1"/>
  <c r="R395" i="1" s="1"/>
  <c r="L395" i="1"/>
  <c r="K395" i="1"/>
  <c r="M395" i="1" s="1"/>
  <c r="H395" i="1"/>
  <c r="U395" i="1" l="1"/>
  <c r="W395" i="1" s="1"/>
  <c r="AA396" i="1"/>
  <c r="AC396" i="1" s="1"/>
  <c r="W396" i="1"/>
  <c r="CH396" i="1"/>
  <c r="CJ396" i="1" s="1"/>
  <c r="CD396" i="1"/>
  <c r="BJ395" i="1"/>
  <c r="AA395" i="1"/>
  <c r="AC395" i="1" s="1"/>
  <c r="FL394" i="1"/>
  <c r="FF394" i="1"/>
  <c r="FC394" i="1"/>
  <c r="FB394" i="1"/>
  <c r="EZ394" i="1"/>
  <c r="EV394" i="1"/>
  <c r="ET394" i="1"/>
  <c r="EH394" i="1"/>
  <c r="DZ394" i="1"/>
  <c r="EB394" i="1" s="1"/>
  <c r="DN394" i="1"/>
  <c r="DP394" i="1" s="1"/>
  <c r="DB394" i="1"/>
  <c r="DD394" i="1" s="1"/>
  <c r="CR394" i="1"/>
  <c r="CT394" i="1" s="1"/>
  <c r="BR394" i="1"/>
  <c r="BP394" i="1"/>
  <c r="BD394" i="1"/>
  <c r="BF394" i="1" s="1"/>
  <c r="BC394" i="1"/>
  <c r="AH394" i="1"/>
  <c r="P394" i="1"/>
  <c r="U394" i="1" s="1"/>
  <c r="L394" i="1"/>
  <c r="K394" i="1"/>
  <c r="M394" i="1" s="1"/>
  <c r="H394" i="1"/>
  <c r="BL395" i="1" l="1"/>
  <c r="CB395" i="1"/>
  <c r="BJ394" i="1"/>
  <c r="R394" i="1"/>
  <c r="AA394" i="1"/>
  <c r="AC394" i="1" s="1"/>
  <c r="W394" i="1"/>
  <c r="L393" i="1"/>
  <c r="FL393" i="1"/>
  <c r="FF393" i="1"/>
  <c r="FC393" i="1"/>
  <c r="FB393" i="1"/>
  <c r="EZ393" i="1"/>
  <c r="EV393" i="1"/>
  <c r="ET393" i="1"/>
  <c r="EH393" i="1"/>
  <c r="DZ393" i="1"/>
  <c r="EB393" i="1" s="1"/>
  <c r="DN393" i="1"/>
  <c r="DB393" i="1"/>
  <c r="DD393" i="1" s="1"/>
  <c r="CR393" i="1"/>
  <c r="BP393" i="1"/>
  <c r="BR393" i="1" s="1"/>
  <c r="BD393" i="1"/>
  <c r="BJ393" i="1" s="1"/>
  <c r="BC393" i="1"/>
  <c r="AH393" i="1"/>
  <c r="P393" i="1"/>
  <c r="U393" i="1" s="1"/>
  <c r="K393" i="1"/>
  <c r="H393" i="1"/>
  <c r="FK391" i="1"/>
  <c r="FL391" i="1" s="1"/>
  <c r="FE391" i="1"/>
  <c r="FF391" i="1" s="1"/>
  <c r="FC391" i="1"/>
  <c r="FB391" i="1"/>
  <c r="EY391" i="1"/>
  <c r="EZ391" i="1" s="1"/>
  <c r="EV391" i="1"/>
  <c r="ES391" i="1"/>
  <c r="ET391" i="1" s="1"/>
  <c r="EH391" i="1"/>
  <c r="EA391" i="1"/>
  <c r="DZ391" i="1"/>
  <c r="EB391" i="1" s="1"/>
  <c r="DY391" i="1"/>
  <c r="DO391" i="1"/>
  <c r="DN391" i="1"/>
  <c r="DP391" i="1" s="1"/>
  <c r="DC391" i="1"/>
  <c r="DB391" i="1"/>
  <c r="DD391" i="1" s="1"/>
  <c r="CS391" i="1"/>
  <c r="CR391" i="1"/>
  <c r="CT391" i="1" s="1"/>
  <c r="CI391" i="1"/>
  <c r="CC391" i="1"/>
  <c r="BR391" i="1"/>
  <c r="BP391" i="1"/>
  <c r="BK391" i="1"/>
  <c r="BJ391" i="1"/>
  <c r="CB391" i="1" s="1"/>
  <c r="BE391" i="1"/>
  <c r="BD391" i="1"/>
  <c r="BF391" i="1" s="1"/>
  <c r="BC391" i="1"/>
  <c r="AG391" i="1"/>
  <c r="AH391" i="1" s="1"/>
  <c r="AB391" i="1"/>
  <c r="V391" i="1"/>
  <c r="Q391" i="1"/>
  <c r="P391" i="1"/>
  <c r="U391" i="1"/>
  <c r="L391" i="1"/>
  <c r="M391" i="1"/>
  <c r="K391" i="1"/>
  <c r="G391" i="1"/>
  <c r="H391" i="1"/>
  <c r="FK390" i="1"/>
  <c r="FL390" i="1" s="1"/>
  <c r="FE390" i="1"/>
  <c r="FF390" i="1" s="1"/>
  <c r="FC390" i="1"/>
  <c r="FB390" i="1"/>
  <c r="EY390" i="1"/>
  <c r="EZ390" i="1"/>
  <c r="EV390" i="1"/>
  <c r="ES390" i="1"/>
  <c r="ET390" i="1" s="1"/>
  <c r="EH390" i="1"/>
  <c r="EA390" i="1"/>
  <c r="DZ390" i="1"/>
  <c r="EB390" i="1" s="1"/>
  <c r="DY390" i="1"/>
  <c r="DO390" i="1"/>
  <c r="DN390" i="1"/>
  <c r="DP390" i="1"/>
  <c r="DC390" i="1"/>
  <c r="DB390" i="1"/>
  <c r="DD390" i="1" s="1"/>
  <c r="CS390" i="1"/>
  <c r="CT390" i="1" s="1"/>
  <c r="CR390" i="1"/>
  <c r="CI390" i="1"/>
  <c r="CC390" i="1"/>
  <c r="BK390" i="1"/>
  <c r="BE390" i="1"/>
  <c r="BC390" i="1"/>
  <c r="AG390" i="1"/>
  <c r="BD390" i="1"/>
  <c r="AB390" i="1"/>
  <c r="V390" i="1"/>
  <c r="Q390" i="1"/>
  <c r="P390" i="1"/>
  <c r="U390" i="1" s="1"/>
  <c r="AA390" i="1" s="1"/>
  <c r="AC390" i="1" s="1"/>
  <c r="L390" i="1"/>
  <c r="K390" i="1"/>
  <c r="G390" i="1"/>
  <c r="H390" i="1" s="1"/>
  <c r="FK389" i="1"/>
  <c r="FL389" i="1" s="1"/>
  <c r="FE389" i="1"/>
  <c r="FF389" i="1"/>
  <c r="FC389" i="1"/>
  <c r="FB389" i="1"/>
  <c r="EY389" i="1"/>
  <c r="EZ389" i="1" s="1"/>
  <c r="EV389" i="1"/>
  <c r="ES389" i="1"/>
  <c r="ET389" i="1" s="1"/>
  <c r="EH389" i="1"/>
  <c r="EA389" i="1"/>
  <c r="DZ389" i="1"/>
  <c r="EB389" i="1" s="1"/>
  <c r="DY389" i="1"/>
  <c r="DO389" i="1"/>
  <c r="DN389" i="1"/>
  <c r="DC389" i="1"/>
  <c r="DB389" i="1"/>
  <c r="DD389" i="1" s="1"/>
  <c r="CS389" i="1"/>
  <c r="CR389" i="1"/>
  <c r="CI389" i="1"/>
  <c r="CC389" i="1"/>
  <c r="BP389" i="1"/>
  <c r="BR389" i="1" s="1"/>
  <c r="BK389" i="1"/>
  <c r="BE389" i="1"/>
  <c r="BC389" i="1"/>
  <c r="AH389" i="1"/>
  <c r="AG389" i="1"/>
  <c r="AF389" i="1"/>
  <c r="BD389" i="1"/>
  <c r="AB389" i="1"/>
  <c r="V389" i="1"/>
  <c r="Q389" i="1"/>
  <c r="P389" i="1"/>
  <c r="U389" i="1"/>
  <c r="L389" i="1"/>
  <c r="K389" i="1"/>
  <c r="M389" i="1"/>
  <c r="G389" i="1"/>
  <c r="H389" i="1" s="1"/>
  <c r="FK388" i="1"/>
  <c r="FL388" i="1" s="1"/>
  <c r="FE388" i="1"/>
  <c r="FF388" i="1" s="1"/>
  <c r="FC388" i="1"/>
  <c r="FB388" i="1"/>
  <c r="EY388" i="1"/>
  <c r="EZ388" i="1" s="1"/>
  <c r="EV388" i="1"/>
  <c r="ES388" i="1"/>
  <c r="ET388" i="1" s="1"/>
  <c r="EH388" i="1"/>
  <c r="EA388" i="1"/>
  <c r="DZ388" i="1"/>
  <c r="DY388" i="1"/>
  <c r="DO388" i="1"/>
  <c r="DN388" i="1"/>
  <c r="DP388" i="1" s="1"/>
  <c r="DC388" i="1"/>
  <c r="DB388" i="1"/>
  <c r="DD388" i="1" s="1"/>
  <c r="CS388" i="1"/>
  <c r="CR388" i="1"/>
  <c r="CT388" i="1" s="1"/>
  <c r="CI388" i="1"/>
  <c r="CC388" i="1"/>
  <c r="BK388" i="1"/>
  <c r="BE388" i="1"/>
  <c r="BD388" i="1"/>
  <c r="BF388" i="1" s="1"/>
  <c r="BC388" i="1"/>
  <c r="AG388" i="1"/>
  <c r="AF388" i="1"/>
  <c r="BP388" i="1"/>
  <c r="BR388" i="1" s="1"/>
  <c r="AB388" i="1"/>
  <c r="V388" i="1"/>
  <c r="Q388" i="1"/>
  <c r="P388" i="1"/>
  <c r="U388" i="1"/>
  <c r="L388" i="1"/>
  <c r="K388" i="1"/>
  <c r="M388" i="1" s="1"/>
  <c r="G388" i="1"/>
  <c r="H388" i="1" s="1"/>
  <c r="FK387" i="1"/>
  <c r="FL387" i="1"/>
  <c r="FE387" i="1"/>
  <c r="FF387" i="1" s="1"/>
  <c r="FC387" i="1"/>
  <c r="FB387" i="1"/>
  <c r="EY387" i="1"/>
  <c r="EZ387" i="1"/>
  <c r="EV387" i="1"/>
  <c r="ES387" i="1"/>
  <c r="ET387" i="1" s="1"/>
  <c r="EH387" i="1"/>
  <c r="EA387" i="1"/>
  <c r="EB387" i="1" s="1"/>
  <c r="DZ387" i="1"/>
  <c r="DY387" i="1"/>
  <c r="DO387" i="1"/>
  <c r="DN387" i="1"/>
  <c r="DP387" i="1" s="1"/>
  <c r="DC387" i="1"/>
  <c r="DB387" i="1"/>
  <c r="DD387" i="1" s="1"/>
  <c r="CS387" i="1"/>
  <c r="CR387" i="1"/>
  <c r="CT387" i="1" s="1"/>
  <c r="CI387" i="1"/>
  <c r="CC387" i="1"/>
  <c r="BK387" i="1"/>
  <c r="BE387" i="1"/>
  <c r="BC387" i="1"/>
  <c r="AG387" i="1"/>
  <c r="AF387" i="1"/>
  <c r="AB387" i="1"/>
  <c r="V387" i="1"/>
  <c r="Q387" i="1"/>
  <c r="P387" i="1"/>
  <c r="U387" i="1" s="1"/>
  <c r="L387" i="1"/>
  <c r="K387" i="1"/>
  <c r="M387" i="1" s="1"/>
  <c r="G387" i="1"/>
  <c r="H387" i="1" s="1"/>
  <c r="FK386" i="1"/>
  <c r="FL386" i="1" s="1"/>
  <c r="FE386" i="1"/>
  <c r="FF386" i="1" s="1"/>
  <c r="FC386" i="1"/>
  <c r="FB386" i="1"/>
  <c r="EY386" i="1"/>
  <c r="EZ386" i="1" s="1"/>
  <c r="EV386" i="1"/>
  <c r="ES386" i="1"/>
  <c r="ET386" i="1" s="1"/>
  <c r="EH386" i="1"/>
  <c r="EA386" i="1"/>
  <c r="DZ386" i="1"/>
  <c r="DY386" i="1"/>
  <c r="DO386" i="1"/>
  <c r="DN386" i="1"/>
  <c r="DP386" i="1" s="1"/>
  <c r="DC386" i="1"/>
  <c r="DD386" i="1" s="1"/>
  <c r="DB386" i="1"/>
  <c r="CS386" i="1"/>
  <c r="CR386" i="1"/>
  <c r="CT386" i="1" s="1"/>
  <c r="CI386" i="1"/>
  <c r="CC386" i="1"/>
  <c r="BK386" i="1"/>
  <c r="BE386" i="1"/>
  <c r="BC386" i="1"/>
  <c r="AG386" i="1"/>
  <c r="AF386" i="1"/>
  <c r="AB386" i="1"/>
  <c r="V386" i="1"/>
  <c r="Q386" i="1"/>
  <c r="P386" i="1"/>
  <c r="U386" i="1"/>
  <c r="L386" i="1"/>
  <c r="K386" i="1"/>
  <c r="M386" i="1" s="1"/>
  <c r="G386" i="1"/>
  <c r="H386" i="1" s="1"/>
  <c r="AF385" i="1"/>
  <c r="BD385" i="1"/>
  <c r="BJ385" i="1" s="1"/>
  <c r="FK385" i="1"/>
  <c r="FL385" i="1" s="1"/>
  <c r="FE385" i="1"/>
  <c r="FF385" i="1" s="1"/>
  <c r="FC385" i="1"/>
  <c r="FB385" i="1"/>
  <c r="EY385" i="1"/>
  <c r="EZ385" i="1" s="1"/>
  <c r="EV385" i="1"/>
  <c r="ES385" i="1"/>
  <c r="ET385" i="1"/>
  <c r="EH385" i="1"/>
  <c r="EA385" i="1"/>
  <c r="DZ385" i="1"/>
  <c r="EB385" i="1" s="1"/>
  <c r="DY385" i="1"/>
  <c r="DO385" i="1"/>
  <c r="DN385" i="1"/>
  <c r="DP385" i="1"/>
  <c r="DC385" i="1"/>
  <c r="DD385" i="1" s="1"/>
  <c r="DB385" i="1"/>
  <c r="CS385" i="1"/>
  <c r="CR385" i="1"/>
  <c r="CT385" i="1" s="1"/>
  <c r="CI385" i="1"/>
  <c r="CC385" i="1"/>
  <c r="BK385" i="1"/>
  <c r="BE385" i="1"/>
  <c r="BC385" i="1"/>
  <c r="AG385" i="1"/>
  <c r="AH385" i="1" s="1"/>
  <c r="AB385" i="1"/>
  <c r="V385" i="1"/>
  <c r="Q385" i="1"/>
  <c r="P385" i="1"/>
  <c r="U385" i="1" s="1"/>
  <c r="L385" i="1"/>
  <c r="K385" i="1"/>
  <c r="M385" i="1" s="1"/>
  <c r="G385" i="1"/>
  <c r="H385" i="1" s="1"/>
  <c r="BP385" i="1"/>
  <c r="BR385" i="1" s="1"/>
  <c r="FK384" i="1"/>
  <c r="FL384" i="1" s="1"/>
  <c r="FE384" i="1"/>
  <c r="FF384" i="1" s="1"/>
  <c r="FC384" i="1"/>
  <c r="FB384" i="1"/>
  <c r="EY384" i="1"/>
  <c r="EZ384" i="1" s="1"/>
  <c r="EV384" i="1"/>
  <c r="ES384" i="1"/>
  <c r="ET384" i="1" s="1"/>
  <c r="EH384" i="1"/>
  <c r="EA384" i="1"/>
  <c r="DZ384" i="1"/>
  <c r="EB384" i="1"/>
  <c r="DY384" i="1"/>
  <c r="DO384" i="1"/>
  <c r="DN384" i="1"/>
  <c r="DC384" i="1"/>
  <c r="DB384" i="1"/>
  <c r="CS384" i="1"/>
  <c r="CR384" i="1"/>
  <c r="CT384" i="1" s="1"/>
  <c r="CI384" i="1"/>
  <c r="CC384" i="1"/>
  <c r="BP384" i="1"/>
  <c r="BR384" i="1" s="1"/>
  <c r="BK384" i="1"/>
  <c r="BE384" i="1"/>
  <c r="BD384" i="1"/>
  <c r="BJ384" i="1"/>
  <c r="BC384" i="1"/>
  <c r="AG384" i="1"/>
  <c r="AH384" i="1"/>
  <c r="AB384" i="1"/>
  <c r="V384" i="1"/>
  <c r="Q384" i="1"/>
  <c r="P384" i="1"/>
  <c r="U384" i="1"/>
  <c r="L384" i="1"/>
  <c r="K384" i="1"/>
  <c r="G384" i="1"/>
  <c r="H384" i="1" s="1"/>
  <c r="FK383" i="1"/>
  <c r="FL383" i="1" s="1"/>
  <c r="FE383" i="1"/>
  <c r="FF383" i="1" s="1"/>
  <c r="FC383" i="1"/>
  <c r="FB383" i="1"/>
  <c r="EY383" i="1"/>
  <c r="EZ383" i="1"/>
  <c r="EV383" i="1"/>
  <c r="ES383" i="1"/>
  <c r="ET383" i="1" s="1"/>
  <c r="EH383" i="1"/>
  <c r="EA383" i="1"/>
  <c r="EB383" i="1" s="1"/>
  <c r="DZ383" i="1"/>
  <c r="DY383" i="1"/>
  <c r="DO383" i="1"/>
  <c r="DN383" i="1"/>
  <c r="DC383" i="1"/>
  <c r="DD383" i="1"/>
  <c r="DB383" i="1"/>
  <c r="CS383" i="1"/>
  <c r="CR383" i="1"/>
  <c r="CT383" i="1" s="1"/>
  <c r="CI383" i="1"/>
  <c r="CC383" i="1"/>
  <c r="BP383" i="1"/>
  <c r="BR383" i="1" s="1"/>
  <c r="BK383" i="1"/>
  <c r="BE383" i="1"/>
  <c r="BF383" i="1" s="1"/>
  <c r="BD383" i="1"/>
  <c r="BJ383" i="1"/>
  <c r="BC383" i="1"/>
  <c r="AG383" i="1"/>
  <c r="AH383" i="1" s="1"/>
  <c r="AB383" i="1"/>
  <c r="V383" i="1"/>
  <c r="Q383" i="1"/>
  <c r="P383" i="1"/>
  <c r="U383" i="1" s="1"/>
  <c r="L383" i="1"/>
  <c r="K383" i="1"/>
  <c r="M383" i="1" s="1"/>
  <c r="G383" i="1"/>
  <c r="H383" i="1" s="1"/>
  <c r="FK382" i="1"/>
  <c r="FL382" i="1" s="1"/>
  <c r="FE382" i="1"/>
  <c r="FF382" i="1" s="1"/>
  <c r="FC382" i="1"/>
  <c r="FB382" i="1"/>
  <c r="EY382" i="1"/>
  <c r="EZ382" i="1" s="1"/>
  <c r="EV382" i="1"/>
  <c r="ES382" i="1"/>
  <c r="ET382" i="1"/>
  <c r="EH382" i="1"/>
  <c r="EA382" i="1"/>
  <c r="DZ382" i="1"/>
  <c r="DY382" i="1"/>
  <c r="DO382" i="1"/>
  <c r="DP382" i="1" s="1"/>
  <c r="DN382" i="1"/>
  <c r="DC382" i="1"/>
  <c r="DB382" i="1"/>
  <c r="DD382" i="1" s="1"/>
  <c r="CS382" i="1"/>
  <c r="CR382" i="1"/>
  <c r="CT382" i="1" s="1"/>
  <c r="CI382" i="1"/>
  <c r="CC382" i="1"/>
  <c r="BP382" i="1"/>
  <c r="BR382" i="1" s="1"/>
  <c r="BK382" i="1"/>
  <c r="BE382" i="1"/>
  <c r="BF382" i="1" s="1"/>
  <c r="BD382" i="1"/>
  <c r="BJ382" i="1" s="1"/>
  <c r="BC382" i="1"/>
  <c r="AG382" i="1"/>
  <c r="AH382" i="1" s="1"/>
  <c r="AB382" i="1"/>
  <c r="V382" i="1"/>
  <c r="Q382" i="1"/>
  <c r="R382" i="1"/>
  <c r="P382" i="1"/>
  <c r="U382" i="1" s="1"/>
  <c r="L382" i="1"/>
  <c r="K382" i="1"/>
  <c r="M382" i="1" s="1"/>
  <c r="G382" i="1"/>
  <c r="H382" i="1"/>
  <c r="FK381" i="1"/>
  <c r="FL381" i="1" s="1"/>
  <c r="FE381" i="1"/>
  <c r="FF381" i="1" s="1"/>
  <c r="FC381" i="1"/>
  <c r="FB381" i="1"/>
  <c r="EY381" i="1"/>
  <c r="EZ381" i="1"/>
  <c r="EV381" i="1"/>
  <c r="ES381" i="1"/>
  <c r="ET381" i="1" s="1"/>
  <c r="EH381" i="1"/>
  <c r="EA381" i="1"/>
  <c r="DZ381" i="1"/>
  <c r="DY381" i="1"/>
  <c r="DO381" i="1"/>
  <c r="DN381" i="1"/>
  <c r="DP381" i="1" s="1"/>
  <c r="DC381" i="1"/>
  <c r="DB381" i="1"/>
  <c r="DD381" i="1" s="1"/>
  <c r="CS381" i="1"/>
  <c r="CT381" i="1" s="1"/>
  <c r="CR381" i="1"/>
  <c r="CI381" i="1"/>
  <c r="CC381" i="1"/>
  <c r="BP381" i="1"/>
  <c r="BR381" i="1" s="1"/>
  <c r="BK381" i="1"/>
  <c r="BE381" i="1"/>
  <c r="BF381" i="1" s="1"/>
  <c r="BD381" i="1"/>
  <c r="BJ381" i="1" s="1"/>
  <c r="BC381" i="1"/>
  <c r="AG381" i="1"/>
  <c r="AH381" i="1" s="1"/>
  <c r="AB381" i="1"/>
  <c r="V381" i="1"/>
  <c r="Q381" i="1"/>
  <c r="P381" i="1"/>
  <c r="L381" i="1"/>
  <c r="K381" i="1"/>
  <c r="M381" i="1" s="1"/>
  <c r="G381" i="1"/>
  <c r="H381" i="1"/>
  <c r="FK380" i="1"/>
  <c r="FL380" i="1"/>
  <c r="FE380" i="1"/>
  <c r="FF380" i="1" s="1"/>
  <c r="FC380" i="1"/>
  <c r="FB380" i="1"/>
  <c r="EY380" i="1"/>
  <c r="EZ380" i="1" s="1"/>
  <c r="EV380" i="1"/>
  <c r="ES380" i="1"/>
  <c r="ET380" i="1" s="1"/>
  <c r="EH380" i="1"/>
  <c r="EA380" i="1"/>
  <c r="EB380" i="1" s="1"/>
  <c r="DZ380" i="1"/>
  <c r="DY380" i="1"/>
  <c r="DO380" i="1"/>
  <c r="DN380" i="1"/>
  <c r="DP380" i="1" s="1"/>
  <c r="DC380" i="1"/>
  <c r="DD380" i="1"/>
  <c r="DB380" i="1"/>
  <c r="CS380" i="1"/>
  <c r="CR380" i="1"/>
  <c r="CT380" i="1" s="1"/>
  <c r="CI380" i="1"/>
  <c r="CC380" i="1"/>
  <c r="BP380" i="1"/>
  <c r="BR380" i="1" s="1"/>
  <c r="BK380" i="1"/>
  <c r="BE380" i="1"/>
  <c r="BD380" i="1"/>
  <c r="BJ380" i="1" s="1"/>
  <c r="CB380" i="1" s="1"/>
  <c r="BC380" i="1"/>
  <c r="AG380" i="1"/>
  <c r="AH380" i="1" s="1"/>
  <c r="AB380" i="1"/>
  <c r="V380" i="1"/>
  <c r="Q380" i="1"/>
  <c r="P380" i="1"/>
  <c r="U380" i="1" s="1"/>
  <c r="L380" i="1"/>
  <c r="K380" i="1"/>
  <c r="G380" i="1"/>
  <c r="H380" i="1" s="1"/>
  <c r="FK379" i="1"/>
  <c r="FL379" i="1" s="1"/>
  <c r="FE379" i="1"/>
  <c r="FF379" i="1"/>
  <c r="FC379" i="1"/>
  <c r="FB379" i="1"/>
  <c r="EY379" i="1"/>
  <c r="EZ379" i="1" s="1"/>
  <c r="EV379" i="1"/>
  <c r="ES379" i="1"/>
  <c r="ET379" i="1"/>
  <c r="EH379" i="1"/>
  <c r="EA379" i="1"/>
  <c r="DZ379" i="1"/>
  <c r="DY379" i="1"/>
  <c r="DO379" i="1"/>
  <c r="DP379" i="1" s="1"/>
  <c r="DN379" i="1"/>
  <c r="DC379" i="1"/>
  <c r="DB379" i="1"/>
  <c r="CS379" i="1"/>
  <c r="CR379" i="1"/>
  <c r="CI379" i="1"/>
  <c r="CC379" i="1"/>
  <c r="BP379" i="1"/>
  <c r="BR379" i="1" s="1"/>
  <c r="BK379" i="1"/>
  <c r="BE379" i="1"/>
  <c r="BD379" i="1"/>
  <c r="BC379" i="1"/>
  <c r="AH379" i="1"/>
  <c r="AG379" i="1"/>
  <c r="AB379" i="1"/>
  <c r="V379" i="1"/>
  <c r="Q379" i="1"/>
  <c r="P379" i="1"/>
  <c r="L379" i="1"/>
  <c r="K379" i="1"/>
  <c r="H379" i="1"/>
  <c r="G379" i="1"/>
  <c r="B379" i="1"/>
  <c r="FK378" i="1"/>
  <c r="FL378" i="1" s="1"/>
  <c r="FE378" i="1"/>
  <c r="FF378" i="1" s="1"/>
  <c r="FC378" i="1"/>
  <c r="FB378" i="1"/>
  <c r="EY378" i="1"/>
  <c r="EZ378" i="1" s="1"/>
  <c r="EV378" i="1"/>
  <c r="ES378" i="1"/>
  <c r="ET378" i="1" s="1"/>
  <c r="EH378" i="1"/>
  <c r="EA378" i="1"/>
  <c r="EB378" i="1"/>
  <c r="DZ378" i="1"/>
  <c r="DY378" i="1"/>
  <c r="DO378" i="1"/>
  <c r="DN378" i="1"/>
  <c r="DP378" i="1" s="1"/>
  <c r="DC378" i="1"/>
  <c r="DB378" i="1"/>
  <c r="DD378" i="1" s="1"/>
  <c r="CS378" i="1"/>
  <c r="CR378" i="1"/>
  <c r="CI378" i="1"/>
  <c r="CC378" i="1"/>
  <c r="BP378" i="1"/>
  <c r="BR378" i="1" s="1"/>
  <c r="BK378" i="1"/>
  <c r="BE378" i="1"/>
  <c r="BD378" i="1"/>
  <c r="BC378" i="1"/>
  <c r="AG378" i="1"/>
  <c r="AH378" i="1" s="1"/>
  <c r="AB378" i="1"/>
  <c r="V378" i="1"/>
  <c r="Q378" i="1"/>
  <c r="P378" i="1"/>
  <c r="U378" i="1"/>
  <c r="L378" i="1"/>
  <c r="K378" i="1"/>
  <c r="G378" i="1"/>
  <c r="H378" i="1" s="1"/>
  <c r="B378" i="1"/>
  <c r="FK377" i="1"/>
  <c r="FL377" i="1" s="1"/>
  <c r="FE377" i="1"/>
  <c r="FF377" i="1" s="1"/>
  <c r="FC377" i="1"/>
  <c r="FB377" i="1"/>
  <c r="EY377" i="1"/>
  <c r="EZ377" i="1" s="1"/>
  <c r="EV377" i="1"/>
  <c r="ES377" i="1"/>
  <c r="ET377" i="1"/>
  <c r="EH377" i="1"/>
  <c r="EA377" i="1"/>
  <c r="EB377" i="1"/>
  <c r="DZ377" i="1"/>
  <c r="DY377" i="1"/>
  <c r="DO377" i="1"/>
  <c r="DN377" i="1"/>
  <c r="DP377" i="1" s="1"/>
  <c r="DC377" i="1"/>
  <c r="DB377" i="1"/>
  <c r="CS377" i="1"/>
  <c r="CT377" i="1"/>
  <c r="CR377" i="1"/>
  <c r="CI377" i="1"/>
  <c r="CC377" i="1"/>
  <c r="BP377" i="1"/>
  <c r="BR377" i="1" s="1"/>
  <c r="BK377" i="1"/>
  <c r="BE377" i="1"/>
  <c r="BD377" i="1"/>
  <c r="BJ377" i="1" s="1"/>
  <c r="BC377" i="1"/>
  <c r="AG377" i="1"/>
  <c r="AH377" i="1" s="1"/>
  <c r="AB377" i="1"/>
  <c r="V377" i="1"/>
  <c r="Q377" i="1"/>
  <c r="P377" i="1"/>
  <c r="U377" i="1" s="1"/>
  <c r="L377" i="1"/>
  <c r="K377" i="1"/>
  <c r="M377" i="1" s="1"/>
  <c r="G377" i="1"/>
  <c r="H377" i="1" s="1"/>
  <c r="B377" i="1"/>
  <c r="FK376" i="1"/>
  <c r="FL376" i="1" s="1"/>
  <c r="FE376" i="1"/>
  <c r="FF376" i="1" s="1"/>
  <c r="FC376" i="1"/>
  <c r="FB376" i="1"/>
  <c r="EY376" i="1"/>
  <c r="EZ376" i="1" s="1"/>
  <c r="EV376" i="1"/>
  <c r="ES376" i="1"/>
  <c r="ET376" i="1" s="1"/>
  <c r="EH376" i="1"/>
  <c r="EA376" i="1"/>
  <c r="DZ376" i="1"/>
  <c r="EB376" i="1" s="1"/>
  <c r="DY376" i="1"/>
  <c r="DO376" i="1"/>
  <c r="DN376" i="1"/>
  <c r="DC376" i="1"/>
  <c r="DB376" i="1"/>
  <c r="CS376" i="1"/>
  <c r="CR376" i="1"/>
  <c r="CT376" i="1"/>
  <c r="CI376" i="1"/>
  <c r="CC376" i="1"/>
  <c r="BP376" i="1"/>
  <c r="BR376" i="1" s="1"/>
  <c r="BK376" i="1"/>
  <c r="BE376" i="1"/>
  <c r="BF376" i="1" s="1"/>
  <c r="BD376" i="1"/>
  <c r="BJ376" i="1" s="1"/>
  <c r="BC376" i="1"/>
  <c r="AG376" i="1"/>
  <c r="AH376" i="1" s="1"/>
  <c r="AB376" i="1"/>
  <c r="V376" i="1"/>
  <c r="Q376" i="1"/>
  <c r="R376" i="1" s="1"/>
  <c r="P376" i="1"/>
  <c r="L376" i="1"/>
  <c r="K376" i="1"/>
  <c r="M376" i="1" s="1"/>
  <c r="G376" i="1"/>
  <c r="H376" i="1" s="1"/>
  <c r="B376" i="1"/>
  <c r="B388" i="1"/>
  <c r="FK375" i="1"/>
  <c r="FL375" i="1" s="1"/>
  <c r="FE375" i="1"/>
  <c r="FF375" i="1" s="1"/>
  <c r="FC375" i="1"/>
  <c r="FB375" i="1"/>
  <c r="EY375" i="1"/>
  <c r="EZ375" i="1" s="1"/>
  <c r="EV375" i="1"/>
  <c r="ES375" i="1"/>
  <c r="ET375" i="1" s="1"/>
  <c r="EH375" i="1"/>
  <c r="EA375" i="1"/>
  <c r="DZ375" i="1"/>
  <c r="DY375" i="1"/>
  <c r="DO375" i="1"/>
  <c r="DN375" i="1"/>
  <c r="DC375" i="1"/>
  <c r="DD375" i="1"/>
  <c r="DB375" i="1"/>
  <c r="CS375" i="1"/>
  <c r="CR375" i="1"/>
  <c r="CI375" i="1"/>
  <c r="CC375" i="1"/>
  <c r="BP375" i="1"/>
  <c r="BR375" i="1"/>
  <c r="BK375" i="1"/>
  <c r="BE375" i="1"/>
  <c r="BD375" i="1"/>
  <c r="BF375" i="1" s="1"/>
  <c r="BC375" i="1"/>
  <c r="AG375" i="1"/>
  <c r="AH375" i="1" s="1"/>
  <c r="AB375" i="1"/>
  <c r="V375" i="1"/>
  <c r="Q375" i="1"/>
  <c r="P375" i="1"/>
  <c r="U375" i="1" s="1"/>
  <c r="L375" i="1"/>
  <c r="K375" i="1"/>
  <c r="G375" i="1"/>
  <c r="H375" i="1" s="1"/>
  <c r="B375" i="1"/>
  <c r="FK374" i="1"/>
  <c r="FL374" i="1" s="1"/>
  <c r="FE374" i="1"/>
  <c r="FF374" i="1" s="1"/>
  <c r="FC374" i="1"/>
  <c r="FB374" i="1"/>
  <c r="EY374" i="1"/>
  <c r="EZ374" i="1" s="1"/>
  <c r="EV374" i="1"/>
  <c r="ES374" i="1"/>
  <c r="ET374" i="1" s="1"/>
  <c r="EH374" i="1"/>
  <c r="EA374" i="1"/>
  <c r="DZ374" i="1"/>
  <c r="EB374" i="1" s="1"/>
  <c r="DY374" i="1"/>
  <c r="DO374" i="1"/>
  <c r="DN374" i="1"/>
  <c r="DP374" i="1" s="1"/>
  <c r="DC374" i="1"/>
  <c r="DB374" i="1"/>
  <c r="CS374" i="1"/>
  <c r="CR374" i="1"/>
  <c r="CT374" i="1" s="1"/>
  <c r="CI374" i="1"/>
  <c r="CC374" i="1"/>
  <c r="BP374" i="1"/>
  <c r="BR374" i="1" s="1"/>
  <c r="BK374" i="1"/>
  <c r="BE374" i="1"/>
  <c r="BD374" i="1"/>
  <c r="BC374" i="1"/>
  <c r="AH374" i="1"/>
  <c r="AG374" i="1"/>
  <c r="AB374" i="1"/>
  <c r="V374" i="1"/>
  <c r="Q374" i="1"/>
  <c r="P374" i="1"/>
  <c r="U374" i="1" s="1"/>
  <c r="L374" i="1"/>
  <c r="K374" i="1"/>
  <c r="M374" i="1" s="1"/>
  <c r="G374" i="1"/>
  <c r="H374" i="1" s="1"/>
  <c r="B374" i="1"/>
  <c r="FO374" i="1" s="1"/>
  <c r="FK373" i="1"/>
  <c r="FL373" i="1" s="1"/>
  <c r="FE373" i="1"/>
  <c r="FF373" i="1" s="1"/>
  <c r="FC373" i="1"/>
  <c r="FB373" i="1"/>
  <c r="EY373" i="1"/>
  <c r="EZ373" i="1" s="1"/>
  <c r="EV373" i="1"/>
  <c r="ES373" i="1"/>
  <c r="ET373" i="1" s="1"/>
  <c r="EH373" i="1"/>
  <c r="EA373" i="1"/>
  <c r="DZ373" i="1"/>
  <c r="EB373" i="1" s="1"/>
  <c r="DY373" i="1"/>
  <c r="DO373" i="1"/>
  <c r="DN373" i="1"/>
  <c r="DC373" i="1"/>
  <c r="DB373" i="1"/>
  <c r="DD373" i="1" s="1"/>
  <c r="CS373" i="1"/>
  <c r="CR373" i="1"/>
  <c r="CI373" i="1"/>
  <c r="CC373" i="1"/>
  <c r="BP373" i="1"/>
  <c r="BR373" i="1" s="1"/>
  <c r="BK373" i="1"/>
  <c r="BE373" i="1"/>
  <c r="BD373" i="1"/>
  <c r="BF373" i="1" s="1"/>
  <c r="BC373" i="1"/>
  <c r="AG373" i="1"/>
  <c r="AH373" i="1" s="1"/>
  <c r="AB373" i="1"/>
  <c r="V373" i="1"/>
  <c r="Q373" i="1"/>
  <c r="P373" i="1"/>
  <c r="L373" i="1"/>
  <c r="K373" i="1"/>
  <c r="G373" i="1"/>
  <c r="H373" i="1" s="1"/>
  <c r="B373" i="1"/>
  <c r="B385" i="1"/>
  <c r="FO373" i="1"/>
  <c r="A356" i="1"/>
  <c r="FK372" i="1"/>
  <c r="FL372" i="1" s="1"/>
  <c r="FE372" i="1"/>
  <c r="FF372" i="1" s="1"/>
  <c r="FC372" i="1"/>
  <c r="FB372" i="1"/>
  <c r="EY372" i="1"/>
  <c r="EZ372" i="1"/>
  <c r="EV372" i="1"/>
  <c r="ES372" i="1"/>
  <c r="ET372" i="1"/>
  <c r="EH372" i="1"/>
  <c r="EA372" i="1"/>
  <c r="DZ372" i="1"/>
  <c r="DY372" i="1"/>
  <c r="DO372" i="1"/>
  <c r="DN372" i="1"/>
  <c r="DC372" i="1"/>
  <c r="DB372" i="1"/>
  <c r="DD372" i="1" s="1"/>
  <c r="CS372" i="1"/>
  <c r="CR372" i="1"/>
  <c r="CT372" i="1" s="1"/>
  <c r="CI372" i="1"/>
  <c r="CC372" i="1"/>
  <c r="BP372" i="1"/>
  <c r="BR372" i="1" s="1"/>
  <c r="BK372" i="1"/>
  <c r="BE372" i="1"/>
  <c r="BD372" i="1"/>
  <c r="BC372" i="1"/>
  <c r="AG372" i="1"/>
  <c r="AH372" i="1" s="1"/>
  <c r="AB372" i="1"/>
  <c r="V372" i="1"/>
  <c r="Q372" i="1"/>
  <c r="P372" i="1"/>
  <c r="L372" i="1"/>
  <c r="K372" i="1"/>
  <c r="G372" i="1"/>
  <c r="H372" i="1" s="1"/>
  <c r="B372" i="1"/>
  <c r="FO372" i="1" s="1"/>
  <c r="FK371" i="1"/>
  <c r="FL371" i="1" s="1"/>
  <c r="FE371" i="1"/>
  <c r="FF371" i="1" s="1"/>
  <c r="FC371" i="1"/>
  <c r="FB371" i="1"/>
  <c r="EY371" i="1"/>
  <c r="EZ371" i="1" s="1"/>
  <c r="EV371" i="1"/>
  <c r="ES371" i="1"/>
  <c r="ET371" i="1" s="1"/>
  <c r="EH371" i="1"/>
  <c r="EA371" i="1"/>
  <c r="EB371" i="1" s="1"/>
  <c r="DZ371" i="1"/>
  <c r="DY371" i="1"/>
  <c r="DO371" i="1"/>
  <c r="DN371" i="1"/>
  <c r="DC371" i="1"/>
  <c r="DB371" i="1"/>
  <c r="DD371" i="1" s="1"/>
  <c r="CS371" i="1"/>
  <c r="CR371" i="1"/>
  <c r="CI371" i="1"/>
  <c r="CC371" i="1"/>
  <c r="BP371" i="1"/>
  <c r="BR371" i="1" s="1"/>
  <c r="BK371" i="1"/>
  <c r="BE371" i="1"/>
  <c r="BD371" i="1"/>
  <c r="BC371" i="1"/>
  <c r="AG371" i="1"/>
  <c r="AH371" i="1" s="1"/>
  <c r="AB371" i="1"/>
  <c r="V371" i="1"/>
  <c r="Q371" i="1"/>
  <c r="P371" i="1"/>
  <c r="L371" i="1"/>
  <c r="K371" i="1"/>
  <c r="G371" i="1"/>
  <c r="H371" i="1" s="1"/>
  <c r="B371" i="1"/>
  <c r="FO371" i="1" s="1"/>
  <c r="B383" i="1"/>
  <c r="FK370" i="1"/>
  <c r="FL370" i="1" s="1"/>
  <c r="FE370" i="1"/>
  <c r="FF370" i="1" s="1"/>
  <c r="FC370" i="1"/>
  <c r="FB370" i="1"/>
  <c r="EY370" i="1"/>
  <c r="EZ370" i="1" s="1"/>
  <c r="EV370" i="1"/>
  <c r="ES370" i="1"/>
  <c r="ET370" i="1"/>
  <c r="EH370" i="1"/>
  <c r="EA370" i="1"/>
  <c r="DZ370" i="1"/>
  <c r="EB370" i="1" s="1"/>
  <c r="DY370" i="1"/>
  <c r="DO370" i="1"/>
  <c r="DN370" i="1"/>
  <c r="DP370" i="1" s="1"/>
  <c r="DC370" i="1"/>
  <c r="DB370" i="1"/>
  <c r="CS370" i="1"/>
  <c r="CR370" i="1"/>
  <c r="CT370" i="1"/>
  <c r="CI370" i="1"/>
  <c r="CC370" i="1"/>
  <c r="BP370" i="1"/>
  <c r="BR370" i="1" s="1"/>
  <c r="BK370" i="1"/>
  <c r="BE370" i="1"/>
  <c r="BD370" i="1"/>
  <c r="BJ370" i="1" s="1"/>
  <c r="BC370" i="1"/>
  <c r="AG370" i="1"/>
  <c r="AH370" i="1" s="1"/>
  <c r="AB370" i="1"/>
  <c r="V370" i="1"/>
  <c r="Q370" i="1"/>
  <c r="R370" i="1" s="1"/>
  <c r="P370" i="1"/>
  <c r="U370" i="1" s="1"/>
  <c r="L370" i="1"/>
  <c r="K370" i="1"/>
  <c r="M370" i="1" s="1"/>
  <c r="G370" i="1"/>
  <c r="H370" i="1" s="1"/>
  <c r="B370" i="1"/>
  <c r="FK369" i="1"/>
  <c r="FL369" i="1" s="1"/>
  <c r="FE369" i="1"/>
  <c r="FF369" i="1" s="1"/>
  <c r="FC369" i="1"/>
  <c r="FB369" i="1"/>
  <c r="EZ369" i="1"/>
  <c r="EY369" i="1"/>
  <c r="EV369" i="1"/>
  <c r="ES369" i="1"/>
  <c r="ET369" i="1" s="1"/>
  <c r="EH369" i="1"/>
  <c r="EA369" i="1"/>
  <c r="DZ369" i="1"/>
  <c r="DY369" i="1"/>
  <c r="DO369" i="1"/>
  <c r="DN369" i="1"/>
  <c r="DC369" i="1"/>
  <c r="DB369" i="1"/>
  <c r="DD369" i="1" s="1"/>
  <c r="CS369" i="1"/>
  <c r="CT369" i="1" s="1"/>
  <c r="CR369" i="1"/>
  <c r="CI369" i="1"/>
  <c r="CC369" i="1"/>
  <c r="BP369" i="1"/>
  <c r="BR369" i="1" s="1"/>
  <c r="BK369" i="1"/>
  <c r="BE369" i="1"/>
  <c r="BD369" i="1"/>
  <c r="BJ369" i="1" s="1"/>
  <c r="BC369" i="1"/>
  <c r="AG369" i="1"/>
  <c r="AH369" i="1" s="1"/>
  <c r="AB369" i="1"/>
  <c r="V369" i="1"/>
  <c r="Q369" i="1"/>
  <c r="P369" i="1"/>
  <c r="U369" i="1" s="1"/>
  <c r="L369" i="1"/>
  <c r="K369" i="1"/>
  <c r="M369" i="1" s="1"/>
  <c r="G369" i="1"/>
  <c r="H369" i="1"/>
  <c r="B369" i="1"/>
  <c r="FO369" i="1" s="1"/>
  <c r="EH368" i="1"/>
  <c r="BP368" i="1"/>
  <c r="BR368" i="1" s="1"/>
  <c r="C368" i="1"/>
  <c r="B368" i="1"/>
  <c r="B380" i="1" s="1"/>
  <c r="FK368" i="1"/>
  <c r="FL368" i="1" s="1"/>
  <c r="FE368" i="1"/>
  <c r="FF368" i="1"/>
  <c r="FC368" i="1"/>
  <c r="FB368" i="1"/>
  <c r="EY368" i="1"/>
  <c r="EZ368" i="1" s="1"/>
  <c r="EV368" i="1"/>
  <c r="ES368" i="1"/>
  <c r="ET368" i="1" s="1"/>
  <c r="EA368" i="1"/>
  <c r="DZ368" i="1"/>
  <c r="EB368" i="1" s="1"/>
  <c r="DY368" i="1"/>
  <c r="DO368" i="1"/>
  <c r="DN368" i="1"/>
  <c r="DC368" i="1"/>
  <c r="DB368" i="1"/>
  <c r="DD368" i="1" s="1"/>
  <c r="CS368" i="1"/>
  <c r="CR368" i="1"/>
  <c r="CT368" i="1" s="1"/>
  <c r="CI368" i="1"/>
  <c r="CC368" i="1"/>
  <c r="BK368" i="1"/>
  <c r="BE368" i="1"/>
  <c r="BD368" i="1"/>
  <c r="BJ368" i="1" s="1"/>
  <c r="BC368" i="1"/>
  <c r="AG368" i="1"/>
  <c r="AH368" i="1"/>
  <c r="AB368" i="1"/>
  <c r="V368" i="1"/>
  <c r="Q368" i="1"/>
  <c r="P368" i="1"/>
  <c r="L368" i="1"/>
  <c r="M368" i="1" s="1"/>
  <c r="K368" i="1"/>
  <c r="G368" i="1"/>
  <c r="H368" i="1" s="1"/>
  <c r="FO367" i="1"/>
  <c r="FK367" i="1"/>
  <c r="FL367" i="1"/>
  <c r="FE367" i="1"/>
  <c r="FF367" i="1" s="1"/>
  <c r="FC367" i="1"/>
  <c r="FB367" i="1"/>
  <c r="EY367" i="1"/>
  <c r="EZ367" i="1" s="1"/>
  <c r="EV367" i="1"/>
  <c r="ES367" i="1"/>
  <c r="ET367" i="1" s="1"/>
  <c r="EA367" i="1"/>
  <c r="DZ367" i="1"/>
  <c r="EB367" i="1" s="1"/>
  <c r="DY367" i="1"/>
  <c r="DO367" i="1"/>
  <c r="DN367" i="1"/>
  <c r="DP367" i="1" s="1"/>
  <c r="DC367" i="1"/>
  <c r="DB367" i="1"/>
  <c r="CS367" i="1"/>
  <c r="CT367" i="1"/>
  <c r="CR367" i="1"/>
  <c r="CI367" i="1"/>
  <c r="CC367" i="1"/>
  <c r="BK367" i="1"/>
  <c r="BE367" i="1"/>
  <c r="BD367" i="1"/>
  <c r="BF367" i="1" s="1"/>
  <c r="BJ367" i="1"/>
  <c r="BC367" i="1"/>
  <c r="AG367" i="1"/>
  <c r="AH367" i="1"/>
  <c r="AB367" i="1"/>
  <c r="V367" i="1"/>
  <c r="Q367" i="1"/>
  <c r="P367" i="1"/>
  <c r="R367" i="1"/>
  <c r="L367" i="1"/>
  <c r="K367" i="1"/>
  <c r="M367" i="1"/>
  <c r="G367" i="1"/>
  <c r="H367" i="1" s="1"/>
  <c r="FO366" i="1"/>
  <c r="FK366" i="1"/>
  <c r="FL366" i="1"/>
  <c r="FE366" i="1"/>
  <c r="FF366" i="1" s="1"/>
  <c r="FC366" i="1"/>
  <c r="FB366" i="1"/>
  <c r="EY366" i="1"/>
  <c r="EZ366" i="1" s="1"/>
  <c r="EV366" i="1"/>
  <c r="ES366" i="1"/>
  <c r="ET366" i="1" s="1"/>
  <c r="EA366" i="1"/>
  <c r="DZ366" i="1"/>
  <c r="DY366" i="1"/>
  <c r="DO366" i="1"/>
  <c r="DN366" i="1"/>
  <c r="DP366" i="1"/>
  <c r="DC366" i="1"/>
  <c r="DB366" i="1"/>
  <c r="CS366" i="1"/>
  <c r="CT366" i="1"/>
  <c r="CR366" i="1"/>
  <c r="CI366" i="1"/>
  <c r="CC366" i="1"/>
  <c r="BK366" i="1"/>
  <c r="BE366" i="1"/>
  <c r="BC366" i="1"/>
  <c r="AG366" i="1"/>
  <c r="AH366" i="1"/>
  <c r="BD366" i="1"/>
  <c r="AB366" i="1"/>
  <c r="V366" i="1"/>
  <c r="Q366" i="1"/>
  <c r="P366" i="1"/>
  <c r="U366" i="1" s="1"/>
  <c r="AA366" i="1" s="1"/>
  <c r="L366" i="1"/>
  <c r="K366" i="1"/>
  <c r="M366" i="1" s="1"/>
  <c r="G366" i="1"/>
  <c r="H366" i="1" s="1"/>
  <c r="FO365" i="1"/>
  <c r="FK365" i="1"/>
  <c r="FL365" i="1" s="1"/>
  <c r="FE365" i="1"/>
  <c r="FF365" i="1" s="1"/>
  <c r="FC365" i="1"/>
  <c r="FB365" i="1"/>
  <c r="EY365" i="1"/>
  <c r="EZ365" i="1" s="1"/>
  <c r="EV365" i="1"/>
  <c r="ES365" i="1"/>
  <c r="ET365" i="1" s="1"/>
  <c r="EA365" i="1"/>
  <c r="EB365" i="1" s="1"/>
  <c r="DZ365" i="1"/>
  <c r="DY365" i="1"/>
  <c r="DO365" i="1"/>
  <c r="DN365" i="1"/>
  <c r="DC365" i="1"/>
  <c r="DB365" i="1"/>
  <c r="DD365" i="1" s="1"/>
  <c r="CS365" i="1"/>
  <c r="CR365" i="1"/>
  <c r="CI365" i="1"/>
  <c r="CC365" i="1"/>
  <c r="BK365" i="1"/>
  <c r="BE365" i="1"/>
  <c r="BC365" i="1"/>
  <c r="AG365" i="1"/>
  <c r="AF365" i="1"/>
  <c r="AB365" i="1"/>
  <c r="V365" i="1"/>
  <c r="Q365" i="1"/>
  <c r="P365" i="1"/>
  <c r="U365" i="1" s="1"/>
  <c r="L365" i="1"/>
  <c r="K365" i="1"/>
  <c r="G365" i="1"/>
  <c r="H365" i="1" s="1"/>
  <c r="FO364" i="1"/>
  <c r="FK364" i="1"/>
  <c r="FL364" i="1"/>
  <c r="FE364" i="1"/>
  <c r="FF364" i="1" s="1"/>
  <c r="FC364" i="1"/>
  <c r="FB364" i="1"/>
  <c r="EY364" i="1"/>
  <c r="EZ364" i="1" s="1"/>
  <c r="EV364" i="1"/>
  <c r="ES364" i="1"/>
  <c r="ET364" i="1"/>
  <c r="EA364" i="1"/>
  <c r="EB364" i="1" s="1"/>
  <c r="DZ364" i="1"/>
  <c r="DY364" i="1"/>
  <c r="DP364" i="1"/>
  <c r="DO364" i="1"/>
  <c r="DN364" i="1"/>
  <c r="DC364" i="1"/>
  <c r="DB364" i="1"/>
  <c r="CS364" i="1"/>
  <c r="CR364" i="1"/>
  <c r="CT364" i="1" s="1"/>
  <c r="CI364" i="1"/>
  <c r="CC364" i="1"/>
  <c r="BK364" i="1"/>
  <c r="BE364" i="1"/>
  <c r="BJ364" i="1"/>
  <c r="CB364" i="1" s="1"/>
  <c r="BC364" i="1"/>
  <c r="AG364" i="1"/>
  <c r="AF364" i="1"/>
  <c r="BD364" i="1" s="1"/>
  <c r="AH364" i="1"/>
  <c r="AB364" i="1"/>
  <c r="V364" i="1"/>
  <c r="Q364" i="1"/>
  <c r="P364" i="1"/>
  <c r="L364" i="1"/>
  <c r="M364" i="1" s="1"/>
  <c r="K364" i="1"/>
  <c r="G364" i="1"/>
  <c r="H364" i="1" s="1"/>
  <c r="FO363" i="1"/>
  <c r="FK363" i="1"/>
  <c r="FL363" i="1" s="1"/>
  <c r="FE363" i="1"/>
  <c r="FF363" i="1" s="1"/>
  <c r="FC363" i="1"/>
  <c r="FB363" i="1"/>
  <c r="EY363" i="1"/>
  <c r="EZ363" i="1" s="1"/>
  <c r="EV363" i="1"/>
  <c r="ES363" i="1"/>
  <c r="ET363" i="1"/>
  <c r="EA363" i="1"/>
  <c r="DZ363" i="1"/>
  <c r="EB363" i="1"/>
  <c r="DY363" i="1"/>
  <c r="DO363" i="1"/>
  <c r="DN363" i="1"/>
  <c r="DP363" i="1" s="1"/>
  <c r="DC363" i="1"/>
  <c r="DB363" i="1"/>
  <c r="CS363" i="1"/>
  <c r="CT363" i="1" s="1"/>
  <c r="CR363" i="1"/>
  <c r="CI363" i="1"/>
  <c r="CC363" i="1"/>
  <c r="BK363" i="1"/>
  <c r="BE363" i="1"/>
  <c r="BD363" i="1"/>
  <c r="BJ363" i="1"/>
  <c r="BC363" i="1"/>
  <c r="AG363" i="1"/>
  <c r="AF363" i="1"/>
  <c r="AH363" i="1" s="1"/>
  <c r="AB363" i="1"/>
  <c r="V363" i="1"/>
  <c r="Q363" i="1"/>
  <c r="P363" i="1"/>
  <c r="U363" i="1" s="1"/>
  <c r="L363" i="1"/>
  <c r="K363" i="1"/>
  <c r="G363" i="1"/>
  <c r="H363" i="1" s="1"/>
  <c r="FO362" i="1"/>
  <c r="FK362" i="1"/>
  <c r="FL362" i="1" s="1"/>
  <c r="FE362" i="1"/>
  <c r="FF362" i="1"/>
  <c r="FC362" i="1"/>
  <c r="FB362" i="1"/>
  <c r="EY362" i="1"/>
  <c r="EZ362" i="1"/>
  <c r="EV362" i="1"/>
  <c r="ES362" i="1"/>
  <c r="ET362" i="1" s="1"/>
  <c r="EA362" i="1"/>
  <c r="DZ362" i="1"/>
  <c r="EB362" i="1"/>
  <c r="DY362" i="1"/>
  <c r="DO362" i="1"/>
  <c r="DN362" i="1"/>
  <c r="DP362" i="1" s="1"/>
  <c r="DC362" i="1"/>
  <c r="DB362" i="1"/>
  <c r="CS362" i="1"/>
  <c r="CR362" i="1"/>
  <c r="CI362" i="1"/>
  <c r="CC362" i="1"/>
  <c r="BK362" i="1"/>
  <c r="BE362" i="1"/>
  <c r="BC362" i="1"/>
  <c r="AG362" i="1"/>
  <c r="AF362" i="1"/>
  <c r="AB362" i="1"/>
  <c r="V362" i="1"/>
  <c r="Q362" i="1"/>
  <c r="P362" i="1"/>
  <c r="U362" i="1" s="1"/>
  <c r="L362" i="1"/>
  <c r="M362" i="1" s="1"/>
  <c r="K362" i="1"/>
  <c r="G362" i="1"/>
  <c r="H362" i="1" s="1"/>
  <c r="AF361" i="1"/>
  <c r="BD361" i="1"/>
  <c r="BJ361" i="1" s="1"/>
  <c r="FO361" i="1"/>
  <c r="FK361" i="1"/>
  <c r="FL361" i="1"/>
  <c r="FE361" i="1"/>
  <c r="FF361" i="1" s="1"/>
  <c r="FC361" i="1"/>
  <c r="FB361" i="1"/>
  <c r="EY361" i="1"/>
  <c r="EZ361" i="1"/>
  <c r="EV361" i="1"/>
  <c r="ES361" i="1"/>
  <c r="ET361" i="1" s="1"/>
  <c r="EA361" i="1"/>
  <c r="DZ361" i="1"/>
  <c r="DY361" i="1"/>
  <c r="DO361" i="1"/>
  <c r="DN361" i="1"/>
  <c r="DP361" i="1" s="1"/>
  <c r="DC361" i="1"/>
  <c r="DB361" i="1"/>
  <c r="CS361" i="1"/>
  <c r="CR361" i="1"/>
  <c r="CT361" i="1" s="1"/>
  <c r="CI361" i="1"/>
  <c r="CC361" i="1"/>
  <c r="BK361" i="1"/>
  <c r="BE361" i="1"/>
  <c r="BC361" i="1"/>
  <c r="AG361" i="1"/>
  <c r="AB361" i="1"/>
  <c r="V361" i="1"/>
  <c r="Q361" i="1"/>
  <c r="R361" i="1" s="1"/>
  <c r="P361" i="1"/>
  <c r="L361" i="1"/>
  <c r="K361" i="1"/>
  <c r="G361" i="1"/>
  <c r="H361" i="1" s="1"/>
  <c r="FO360" i="1"/>
  <c r="FK360" i="1"/>
  <c r="FL360" i="1"/>
  <c r="FE360" i="1"/>
  <c r="FF360" i="1" s="1"/>
  <c r="FC360" i="1"/>
  <c r="FB360" i="1"/>
  <c r="EY360" i="1"/>
  <c r="EZ360" i="1" s="1"/>
  <c r="EV360" i="1"/>
  <c r="ES360" i="1"/>
  <c r="ET360" i="1" s="1"/>
  <c r="EA360" i="1"/>
  <c r="DZ360" i="1"/>
  <c r="DY360" i="1"/>
  <c r="DO360" i="1"/>
  <c r="DP360" i="1" s="1"/>
  <c r="DN360" i="1"/>
  <c r="DC360" i="1"/>
  <c r="DB360" i="1"/>
  <c r="CS360" i="1"/>
  <c r="CR360" i="1"/>
  <c r="CI360" i="1"/>
  <c r="CC360" i="1"/>
  <c r="BK360" i="1"/>
  <c r="BE360" i="1"/>
  <c r="BD360" i="1"/>
  <c r="BJ360" i="1"/>
  <c r="CB360" i="1" s="1"/>
  <c r="BC360" i="1"/>
  <c r="AG360" i="1"/>
  <c r="AH360" i="1" s="1"/>
  <c r="AB360" i="1"/>
  <c r="V360" i="1"/>
  <c r="U360" i="1"/>
  <c r="AA360" i="1" s="1"/>
  <c r="AC360" i="1" s="1"/>
  <c r="Q360" i="1"/>
  <c r="P360" i="1"/>
  <c r="L360" i="1"/>
  <c r="K360" i="1"/>
  <c r="G360" i="1"/>
  <c r="H360" i="1"/>
  <c r="FO359" i="1"/>
  <c r="FK359" i="1"/>
  <c r="FL359" i="1" s="1"/>
  <c r="FE359" i="1"/>
  <c r="FF359" i="1"/>
  <c r="FC359" i="1"/>
  <c r="FB359" i="1"/>
  <c r="EY359" i="1"/>
  <c r="EZ359" i="1" s="1"/>
  <c r="EV359" i="1"/>
  <c r="ES359" i="1"/>
  <c r="ET359" i="1" s="1"/>
  <c r="EA359" i="1"/>
  <c r="DZ359" i="1"/>
  <c r="DY359" i="1"/>
  <c r="DO359" i="1"/>
  <c r="DN359" i="1"/>
  <c r="DP359" i="1" s="1"/>
  <c r="DC359" i="1"/>
  <c r="DB359" i="1"/>
  <c r="CS359" i="1"/>
  <c r="CR359" i="1"/>
  <c r="CI359" i="1"/>
  <c r="CC359" i="1"/>
  <c r="BK359" i="1"/>
  <c r="BE359" i="1"/>
  <c r="BD359" i="1"/>
  <c r="BJ359" i="1" s="1"/>
  <c r="BC359" i="1"/>
  <c r="AG359" i="1"/>
  <c r="AH359" i="1"/>
  <c r="AB359" i="1"/>
  <c r="V359" i="1"/>
  <c r="Q359" i="1"/>
  <c r="R359" i="1" s="1"/>
  <c r="P359" i="1"/>
  <c r="U359" i="1" s="1"/>
  <c r="AA359" i="1" s="1"/>
  <c r="AC359" i="1" s="1"/>
  <c r="L359" i="1"/>
  <c r="K359" i="1"/>
  <c r="G359" i="1"/>
  <c r="H359" i="1" s="1"/>
  <c r="C358" i="1"/>
  <c r="C359" i="1" s="1"/>
  <c r="C357" i="1"/>
  <c r="FO358" i="1"/>
  <c r="FK358" i="1"/>
  <c r="FL358" i="1" s="1"/>
  <c r="FE358" i="1"/>
  <c r="FF358" i="1" s="1"/>
  <c r="FC358" i="1"/>
  <c r="FB358" i="1"/>
  <c r="EZ358" i="1"/>
  <c r="EY358" i="1"/>
  <c r="EV358" i="1"/>
  <c r="ES358" i="1"/>
  <c r="ET358" i="1" s="1"/>
  <c r="EA358" i="1"/>
  <c r="DZ358" i="1"/>
  <c r="DY358" i="1"/>
  <c r="DO358" i="1"/>
  <c r="DN358" i="1"/>
  <c r="DP358" i="1" s="1"/>
  <c r="DC358" i="1"/>
  <c r="DB358" i="1"/>
  <c r="CS358" i="1"/>
  <c r="CR358" i="1"/>
  <c r="CI358" i="1"/>
  <c r="CC358" i="1"/>
  <c r="BK358" i="1"/>
  <c r="BE358" i="1"/>
  <c r="BD358" i="1"/>
  <c r="BJ358" i="1"/>
  <c r="BC358" i="1"/>
  <c r="AH358" i="1"/>
  <c r="AG358" i="1"/>
  <c r="AB358" i="1"/>
  <c r="V358" i="1"/>
  <c r="Q358" i="1"/>
  <c r="P358" i="1"/>
  <c r="L358" i="1"/>
  <c r="K358" i="1"/>
  <c r="G358" i="1"/>
  <c r="H358" i="1" s="1"/>
  <c r="FO357" i="1"/>
  <c r="FN357" i="1"/>
  <c r="FK357" i="1"/>
  <c r="FL357" i="1" s="1"/>
  <c r="FE357" i="1"/>
  <c r="FF357" i="1"/>
  <c r="FC357" i="1"/>
  <c r="FB357" i="1"/>
  <c r="EY357" i="1"/>
  <c r="EZ357" i="1" s="1"/>
  <c r="EV357" i="1"/>
  <c r="ES357" i="1"/>
  <c r="ET357" i="1" s="1"/>
  <c r="EA357" i="1"/>
  <c r="DZ357" i="1"/>
  <c r="DY357" i="1"/>
  <c r="DO357" i="1"/>
  <c r="DN357" i="1"/>
  <c r="DP357" i="1"/>
  <c r="DM357" i="1"/>
  <c r="DM359" i="1" s="1"/>
  <c r="DM361" i="1" s="1"/>
  <c r="DM363" i="1" s="1"/>
  <c r="DM365" i="1" s="1"/>
  <c r="DM367" i="1" s="1"/>
  <c r="DM369" i="1" s="1"/>
  <c r="DM371" i="1" s="1"/>
  <c r="DM373" i="1" s="1"/>
  <c r="DM375" i="1" s="1"/>
  <c r="DM377" i="1" s="1"/>
  <c r="DM379" i="1" s="1"/>
  <c r="DM381" i="1" s="1"/>
  <c r="DM383" i="1" s="1"/>
  <c r="DM385" i="1" s="1"/>
  <c r="DM387" i="1" s="1"/>
  <c r="DM389" i="1" s="1"/>
  <c r="DM391" i="1" s="1"/>
  <c r="DM394" i="1" s="1"/>
  <c r="DM397" i="1" s="1"/>
  <c r="DM400" i="1" s="1"/>
  <c r="DC357" i="1"/>
  <c r="DB357" i="1"/>
  <c r="DD357" i="1" s="1"/>
  <c r="CS357" i="1"/>
  <c r="CR357" i="1"/>
  <c r="CT357" i="1"/>
  <c r="CI357" i="1"/>
  <c r="CC357" i="1"/>
  <c r="BK357" i="1"/>
  <c r="BE357" i="1"/>
  <c r="BD357" i="1"/>
  <c r="BF357" i="1" s="1"/>
  <c r="BC357" i="1"/>
  <c r="AG357" i="1"/>
  <c r="AH357" i="1" s="1"/>
  <c r="AB357" i="1"/>
  <c r="V357" i="1"/>
  <c r="Q357" i="1"/>
  <c r="P357" i="1"/>
  <c r="L357" i="1"/>
  <c r="K357" i="1"/>
  <c r="M357" i="1" s="1"/>
  <c r="H357" i="1"/>
  <c r="G357" i="1"/>
  <c r="J355" i="1"/>
  <c r="O355" i="1"/>
  <c r="T355" i="1" s="1"/>
  <c r="Y355" i="1" s="1"/>
  <c r="AE355" i="1" s="1"/>
  <c r="BB355" i="1" s="1"/>
  <c r="EV356" i="1"/>
  <c r="FE356" i="1"/>
  <c r="FF356" i="1"/>
  <c r="FC356" i="1"/>
  <c r="FB356" i="1"/>
  <c r="FK356" i="1"/>
  <c r="FL356" i="1" s="1"/>
  <c r="EY356" i="1"/>
  <c r="EZ356" i="1"/>
  <c r="ES356" i="1"/>
  <c r="ET356" i="1" s="1"/>
  <c r="EA356" i="1"/>
  <c r="DO356" i="1"/>
  <c r="DC356" i="1"/>
  <c r="CS356" i="1"/>
  <c r="CI356" i="1"/>
  <c r="CC356" i="1"/>
  <c r="BK356" i="1"/>
  <c r="BE356" i="1"/>
  <c r="AG356" i="1"/>
  <c r="AH356" i="1"/>
  <c r="AB356" i="1"/>
  <c r="V356" i="1"/>
  <c r="Q356" i="1"/>
  <c r="L356" i="1"/>
  <c r="G356" i="1"/>
  <c r="H356" i="1" s="1"/>
  <c r="FO356" i="1"/>
  <c r="DY356" i="1"/>
  <c r="CR356" i="1"/>
  <c r="BD356" i="1"/>
  <c r="BJ356" i="1"/>
  <c r="BC356" i="1"/>
  <c r="P356" i="1"/>
  <c r="U356" i="1" s="1"/>
  <c r="AA356" i="1" s="1"/>
  <c r="AC356" i="1" s="1"/>
  <c r="K356" i="1"/>
  <c r="FN356" i="1"/>
  <c r="FO354" i="1"/>
  <c r="FK354" i="1"/>
  <c r="FL354" i="1"/>
  <c r="FE354" i="1"/>
  <c r="FF354" i="1" s="1"/>
  <c r="EY354" i="1"/>
  <c r="EZ354" i="1" s="1"/>
  <c r="ES354" i="1"/>
  <c r="ET354" i="1" s="1"/>
  <c r="DU354" i="1"/>
  <c r="EA354" i="1" s="1"/>
  <c r="DS354" i="1"/>
  <c r="DY354" i="1"/>
  <c r="DI354" i="1"/>
  <c r="DO354" i="1" s="1"/>
  <c r="CX354" i="1"/>
  <c r="CR354" i="1"/>
  <c r="CW354" i="1" s="1"/>
  <c r="CN354" i="1"/>
  <c r="CI354" i="1"/>
  <c r="CC354" i="1"/>
  <c r="BK354" i="1"/>
  <c r="BE354" i="1"/>
  <c r="BD354" i="1"/>
  <c r="BJ354" i="1" s="1"/>
  <c r="BC354" i="1"/>
  <c r="DG354" i="1"/>
  <c r="DM354" i="1"/>
  <c r="DM356" i="1"/>
  <c r="DM358" i="1" s="1"/>
  <c r="DM360" i="1" s="1"/>
  <c r="DM362" i="1" s="1"/>
  <c r="DM364" i="1" s="1"/>
  <c r="DM366" i="1" s="1"/>
  <c r="DM368" i="1" s="1"/>
  <c r="DM370" i="1" s="1"/>
  <c r="DM372" i="1" s="1"/>
  <c r="DM374" i="1" s="1"/>
  <c r="DM376" i="1" s="1"/>
  <c r="DM378" i="1" s="1"/>
  <c r="DM380" i="1" s="1"/>
  <c r="DM382" i="1" s="1"/>
  <c r="DM384" i="1" s="1"/>
  <c r="DM386" i="1" s="1"/>
  <c r="DM388" i="1" s="1"/>
  <c r="DM390" i="1" s="1"/>
  <c r="DM393" i="1" s="1"/>
  <c r="DM396" i="1" s="1"/>
  <c r="DM399" i="1" s="1"/>
  <c r="AG354" i="1"/>
  <c r="AH354" i="1"/>
  <c r="AB354" i="1"/>
  <c r="V354" i="1"/>
  <c r="Q354" i="1"/>
  <c r="P354" i="1"/>
  <c r="R354" i="1" s="1"/>
  <c r="U354" i="1"/>
  <c r="L354" i="1"/>
  <c r="K354" i="1"/>
  <c r="G354" i="1"/>
  <c r="H354" i="1" s="1"/>
  <c r="FO353" i="1"/>
  <c r="FK353" i="1"/>
  <c r="FL353" i="1" s="1"/>
  <c r="FE353" i="1"/>
  <c r="FF353" i="1"/>
  <c r="EY353" i="1"/>
  <c r="EZ353" i="1" s="1"/>
  <c r="ES353" i="1"/>
  <c r="ET353" i="1" s="1"/>
  <c r="DU353" i="1"/>
  <c r="EA353" i="1"/>
  <c r="DS353" i="1"/>
  <c r="DY353" i="1" s="1"/>
  <c r="DI353" i="1"/>
  <c r="DO353" i="1" s="1"/>
  <c r="CX353" i="1"/>
  <c r="DC353" i="1" s="1"/>
  <c r="CR353" i="1"/>
  <c r="CN353" i="1"/>
  <c r="CO353" i="1" s="1"/>
  <c r="CS353" i="1"/>
  <c r="CI353" i="1"/>
  <c r="CC353" i="1"/>
  <c r="BK353" i="1"/>
  <c r="BE353" i="1"/>
  <c r="BD353" i="1"/>
  <c r="BC353" i="1"/>
  <c r="DG353" i="1" s="1"/>
  <c r="DM353" i="1" s="1"/>
  <c r="AG353" i="1"/>
  <c r="AH353" i="1" s="1"/>
  <c r="AB353" i="1"/>
  <c r="V353" i="1"/>
  <c r="Q353" i="1"/>
  <c r="P353" i="1"/>
  <c r="R353" i="1"/>
  <c r="L353" i="1"/>
  <c r="K353" i="1"/>
  <c r="M353" i="1" s="1"/>
  <c r="G353" i="1"/>
  <c r="H353" i="1" s="1"/>
  <c r="FO352" i="1"/>
  <c r="FK352" i="1"/>
  <c r="FL352" i="1"/>
  <c r="FE352" i="1"/>
  <c r="FF352" i="1"/>
  <c r="EY352" i="1"/>
  <c r="EZ352" i="1"/>
  <c r="ES352" i="1"/>
  <c r="ET352" i="1" s="1"/>
  <c r="DU352" i="1"/>
  <c r="EA352" i="1" s="1"/>
  <c r="DS352" i="1"/>
  <c r="DY352" i="1" s="1"/>
  <c r="DI352" i="1"/>
  <c r="DO352" i="1"/>
  <c r="CX352" i="1"/>
  <c r="DC352" i="1"/>
  <c r="CR352" i="1"/>
  <c r="CW352" i="1"/>
  <c r="CN352" i="1"/>
  <c r="CI352" i="1"/>
  <c r="CC352" i="1"/>
  <c r="BK352" i="1"/>
  <c r="BE352" i="1"/>
  <c r="BD352" i="1"/>
  <c r="BJ352" i="1"/>
  <c r="CB352" i="1"/>
  <c r="BC352" i="1"/>
  <c r="DG352" i="1" s="1"/>
  <c r="DM352" i="1" s="1"/>
  <c r="AG352" i="1"/>
  <c r="AH352" i="1"/>
  <c r="AB352" i="1"/>
  <c r="V352" i="1"/>
  <c r="Q352" i="1"/>
  <c r="P352" i="1"/>
  <c r="U352" i="1" s="1"/>
  <c r="L352" i="1"/>
  <c r="M352" i="1" s="1"/>
  <c r="K352" i="1"/>
  <c r="G352" i="1"/>
  <c r="H352" i="1"/>
  <c r="FO351" i="1"/>
  <c r="FK351" i="1"/>
  <c r="FL351" i="1"/>
  <c r="FE351" i="1"/>
  <c r="FF351" i="1" s="1"/>
  <c r="EY351" i="1"/>
  <c r="EZ351" i="1"/>
  <c r="ES351" i="1"/>
  <c r="ET351" i="1" s="1"/>
  <c r="DU351" i="1"/>
  <c r="EA351" i="1"/>
  <c r="DS351" i="1"/>
  <c r="DY351" i="1" s="1"/>
  <c r="DI351" i="1"/>
  <c r="DO351" i="1"/>
  <c r="CX351" i="1"/>
  <c r="DC351" i="1" s="1"/>
  <c r="CR351" i="1"/>
  <c r="CN351" i="1"/>
  <c r="CS351" i="1"/>
  <c r="CI351" i="1"/>
  <c r="CC351" i="1"/>
  <c r="BK351" i="1"/>
  <c r="BE351" i="1"/>
  <c r="BD351" i="1"/>
  <c r="BJ351" i="1" s="1"/>
  <c r="CB351" i="1" s="1"/>
  <c r="BC351" i="1"/>
  <c r="DG351" i="1" s="1"/>
  <c r="DM351" i="1" s="1"/>
  <c r="AG351" i="1"/>
  <c r="AH351" i="1"/>
  <c r="AB351" i="1"/>
  <c r="V351" i="1"/>
  <c r="Q351" i="1"/>
  <c r="R351" i="1"/>
  <c r="P351" i="1"/>
  <c r="U351" i="1" s="1"/>
  <c r="AA351" i="1" s="1"/>
  <c r="AC351" i="1" s="1"/>
  <c r="L351" i="1"/>
  <c r="K351" i="1"/>
  <c r="M351" i="1" s="1"/>
  <c r="G351" i="1"/>
  <c r="H351" i="1" s="1"/>
  <c r="FO350" i="1"/>
  <c r="FK350" i="1"/>
  <c r="FL350" i="1"/>
  <c r="FE350" i="1"/>
  <c r="FF350" i="1" s="1"/>
  <c r="EY350" i="1"/>
  <c r="EZ350" i="1" s="1"/>
  <c r="ES350" i="1"/>
  <c r="ET350" i="1"/>
  <c r="DU350" i="1"/>
  <c r="EA350" i="1" s="1"/>
  <c r="DS350" i="1"/>
  <c r="DY350" i="1" s="1"/>
  <c r="DI350" i="1"/>
  <c r="DO350" i="1" s="1"/>
  <c r="CX350" i="1"/>
  <c r="CR350" i="1"/>
  <c r="CN350" i="1"/>
  <c r="CS350" i="1" s="1"/>
  <c r="CT350" i="1" s="1"/>
  <c r="CI350" i="1"/>
  <c r="CC350" i="1"/>
  <c r="BK350" i="1"/>
  <c r="BE350" i="1"/>
  <c r="BD350" i="1"/>
  <c r="BJ350" i="1"/>
  <c r="BC350" i="1"/>
  <c r="DG350" i="1" s="1"/>
  <c r="DM350" i="1" s="1"/>
  <c r="AG350" i="1"/>
  <c r="AH350" i="1" s="1"/>
  <c r="AB350" i="1"/>
  <c r="V350" i="1"/>
  <c r="Q350" i="1"/>
  <c r="P350" i="1"/>
  <c r="U350" i="1" s="1"/>
  <c r="L350" i="1"/>
  <c r="K350" i="1"/>
  <c r="G350" i="1"/>
  <c r="H350" i="1"/>
  <c r="FO349" i="1"/>
  <c r="FK349" i="1"/>
  <c r="FL349" i="1" s="1"/>
  <c r="FE349" i="1"/>
  <c r="FF349" i="1" s="1"/>
  <c r="EY349" i="1"/>
  <c r="EZ349" i="1" s="1"/>
  <c r="ES349" i="1"/>
  <c r="ET349" i="1" s="1"/>
  <c r="DU349" i="1"/>
  <c r="EA349" i="1"/>
  <c r="DS349" i="1"/>
  <c r="DY349" i="1" s="1"/>
  <c r="DI349" i="1"/>
  <c r="DO349" i="1" s="1"/>
  <c r="CX349" i="1"/>
  <c r="DC349" i="1"/>
  <c r="CR349" i="1"/>
  <c r="CT349" i="1" s="1"/>
  <c r="CN349" i="1"/>
  <c r="CS349" i="1" s="1"/>
  <c r="CI349" i="1"/>
  <c r="CC349" i="1"/>
  <c r="BK349" i="1"/>
  <c r="BE349" i="1"/>
  <c r="BD349" i="1"/>
  <c r="BC349" i="1"/>
  <c r="DG349" i="1" s="1"/>
  <c r="DM349" i="1" s="1"/>
  <c r="AG349" i="1"/>
  <c r="AH349" i="1" s="1"/>
  <c r="AB349" i="1"/>
  <c r="V349" i="1"/>
  <c r="Q349" i="1"/>
  <c r="P349" i="1"/>
  <c r="U349" i="1" s="1"/>
  <c r="L349" i="1"/>
  <c r="K349" i="1"/>
  <c r="M349" i="1" s="1"/>
  <c r="G349" i="1"/>
  <c r="H349" i="1" s="1"/>
  <c r="FO348" i="1"/>
  <c r="FK348" i="1"/>
  <c r="FL348" i="1" s="1"/>
  <c r="FE348" i="1"/>
  <c r="FF348" i="1" s="1"/>
  <c r="EY348" i="1"/>
  <c r="EZ348" i="1"/>
  <c r="ES348" i="1"/>
  <c r="ET348" i="1" s="1"/>
  <c r="DU348" i="1"/>
  <c r="EA348" i="1" s="1"/>
  <c r="DS348" i="1"/>
  <c r="DY348" i="1" s="1"/>
  <c r="DI348" i="1"/>
  <c r="DO348" i="1"/>
  <c r="CX348" i="1"/>
  <c r="DC348" i="1"/>
  <c r="CR348" i="1"/>
  <c r="CW348" i="1"/>
  <c r="CN348" i="1"/>
  <c r="CI348" i="1"/>
  <c r="CC348" i="1"/>
  <c r="BK348" i="1"/>
  <c r="BE348" i="1"/>
  <c r="BD348" i="1"/>
  <c r="BC348" i="1"/>
  <c r="DG348" i="1"/>
  <c r="DM348" i="1" s="1"/>
  <c r="AG348" i="1"/>
  <c r="AH348" i="1" s="1"/>
  <c r="AB348" i="1"/>
  <c r="V348" i="1"/>
  <c r="Q348" i="1"/>
  <c r="P348" i="1"/>
  <c r="U348" i="1"/>
  <c r="L348" i="1"/>
  <c r="K348" i="1"/>
  <c r="G348" i="1"/>
  <c r="H348" i="1"/>
  <c r="FO347" i="1"/>
  <c r="FK347" i="1"/>
  <c r="FL347" i="1"/>
  <c r="FE347" i="1"/>
  <c r="FF347" i="1"/>
  <c r="EY347" i="1"/>
  <c r="EZ347" i="1" s="1"/>
  <c r="ES347" i="1"/>
  <c r="ET347" i="1" s="1"/>
  <c r="DU347" i="1"/>
  <c r="EA347" i="1" s="1"/>
  <c r="DS347" i="1"/>
  <c r="DY347" i="1"/>
  <c r="DI347" i="1"/>
  <c r="DO347" i="1" s="1"/>
  <c r="CX347" i="1"/>
  <c r="DC347" i="1"/>
  <c r="CR347" i="1"/>
  <c r="CW347" i="1" s="1"/>
  <c r="DB347" i="1" s="1"/>
  <c r="DH347" i="1" s="1"/>
  <c r="CN347" i="1"/>
  <c r="CS347" i="1"/>
  <c r="CI347" i="1"/>
  <c r="CC347" i="1"/>
  <c r="BK347" i="1"/>
  <c r="BE347" i="1"/>
  <c r="BD347" i="1"/>
  <c r="BJ347" i="1" s="1"/>
  <c r="BC347" i="1"/>
  <c r="DG347" i="1" s="1"/>
  <c r="DM347" i="1" s="1"/>
  <c r="AG347" i="1"/>
  <c r="AH347" i="1" s="1"/>
  <c r="AB347" i="1"/>
  <c r="V347" i="1"/>
  <c r="Q347" i="1"/>
  <c r="P347" i="1"/>
  <c r="U347" i="1"/>
  <c r="L347" i="1"/>
  <c r="K347" i="1"/>
  <c r="M347" i="1" s="1"/>
  <c r="G347" i="1"/>
  <c r="H347" i="1"/>
  <c r="FO346" i="1"/>
  <c r="FK346" i="1"/>
  <c r="FL346" i="1"/>
  <c r="FE346" i="1"/>
  <c r="FF346" i="1" s="1"/>
  <c r="EY346" i="1"/>
  <c r="EZ346" i="1" s="1"/>
  <c r="ES346" i="1"/>
  <c r="ET346" i="1"/>
  <c r="DU346" i="1"/>
  <c r="EA346" i="1" s="1"/>
  <c r="DS346" i="1"/>
  <c r="DY346" i="1"/>
  <c r="DI346" i="1"/>
  <c r="DO346" i="1" s="1"/>
  <c r="CX346" i="1"/>
  <c r="DC346" i="1"/>
  <c r="CR346" i="1"/>
  <c r="CN346" i="1"/>
  <c r="CS346" i="1" s="1"/>
  <c r="CI346" i="1"/>
  <c r="CC346" i="1"/>
  <c r="BK346" i="1"/>
  <c r="BE346" i="1"/>
  <c r="BD346" i="1"/>
  <c r="BJ346" i="1" s="1"/>
  <c r="CB346" i="1" s="1"/>
  <c r="CH346" i="1" s="1"/>
  <c r="CJ346" i="1" s="1"/>
  <c r="BC346" i="1"/>
  <c r="DG346" i="1"/>
  <c r="DM346" i="1" s="1"/>
  <c r="AH346" i="1"/>
  <c r="AG346" i="1"/>
  <c r="AB346" i="1"/>
  <c r="V346" i="1"/>
  <c r="Q346" i="1"/>
  <c r="P346" i="1"/>
  <c r="U346" i="1" s="1"/>
  <c r="L346" i="1"/>
  <c r="K346" i="1"/>
  <c r="M346" i="1" s="1"/>
  <c r="G346" i="1"/>
  <c r="H346" i="1" s="1"/>
  <c r="FO345" i="1"/>
  <c r="FK345" i="1"/>
  <c r="FL345" i="1" s="1"/>
  <c r="FE345" i="1"/>
  <c r="FF345" i="1"/>
  <c r="EY345" i="1"/>
  <c r="EZ345" i="1" s="1"/>
  <c r="ES345" i="1"/>
  <c r="ET345" i="1" s="1"/>
  <c r="DU345" i="1"/>
  <c r="EA345" i="1"/>
  <c r="DS345" i="1"/>
  <c r="DY345" i="1" s="1"/>
  <c r="DI345" i="1"/>
  <c r="DO345" i="1"/>
  <c r="CX345" i="1"/>
  <c r="DC345" i="1" s="1"/>
  <c r="CR345" i="1"/>
  <c r="CW345" i="1" s="1"/>
  <c r="DB345" i="1" s="1"/>
  <c r="CN345" i="1"/>
  <c r="CO345" i="1" s="1"/>
  <c r="CS345" i="1"/>
  <c r="CI345" i="1"/>
  <c r="CC345" i="1"/>
  <c r="BK345" i="1"/>
  <c r="BE345" i="1"/>
  <c r="BD345" i="1"/>
  <c r="BJ345" i="1" s="1"/>
  <c r="BC345" i="1"/>
  <c r="DG345" i="1"/>
  <c r="DM345" i="1" s="1"/>
  <c r="AG345" i="1"/>
  <c r="AH345" i="1" s="1"/>
  <c r="AB345" i="1"/>
  <c r="V345" i="1"/>
  <c r="Q345" i="1"/>
  <c r="P345" i="1"/>
  <c r="L345" i="1"/>
  <c r="K345" i="1"/>
  <c r="G345" i="1"/>
  <c r="H345" i="1" s="1"/>
  <c r="FO344" i="1"/>
  <c r="FK344" i="1"/>
  <c r="FL344" i="1" s="1"/>
  <c r="FE344" i="1"/>
  <c r="FF344" i="1"/>
  <c r="EY344" i="1"/>
  <c r="EZ344" i="1" s="1"/>
  <c r="ES344" i="1"/>
  <c r="ET344" i="1"/>
  <c r="DU344" i="1"/>
  <c r="EA344" i="1" s="1"/>
  <c r="DS344" i="1"/>
  <c r="DY344" i="1"/>
  <c r="DI344" i="1"/>
  <c r="DO344" i="1" s="1"/>
  <c r="CX344" i="1"/>
  <c r="DC344" i="1"/>
  <c r="CR344" i="1"/>
  <c r="CW344" i="1" s="1"/>
  <c r="DB344" i="1" s="1"/>
  <c r="CN344" i="1"/>
  <c r="CI344" i="1"/>
  <c r="CC344" i="1"/>
  <c r="BK344" i="1"/>
  <c r="BE344" i="1"/>
  <c r="BD344" i="1"/>
  <c r="BJ344" i="1" s="1"/>
  <c r="BL344" i="1" s="1"/>
  <c r="BC344" i="1"/>
  <c r="DG344" i="1" s="1"/>
  <c r="DM344" i="1"/>
  <c r="AG344" i="1"/>
  <c r="AH344" i="1" s="1"/>
  <c r="AB344" i="1"/>
  <c r="V344" i="1"/>
  <c r="Q344" i="1"/>
  <c r="P344" i="1"/>
  <c r="L344" i="1"/>
  <c r="K344" i="1"/>
  <c r="G344" i="1"/>
  <c r="H344" i="1" s="1"/>
  <c r="FO343" i="1"/>
  <c r="FK343" i="1"/>
  <c r="FL343" i="1" s="1"/>
  <c r="FE343" i="1"/>
  <c r="FF343" i="1" s="1"/>
  <c r="EY343" i="1"/>
  <c r="EZ343" i="1" s="1"/>
  <c r="ES343" i="1"/>
  <c r="ET343" i="1"/>
  <c r="DU343" i="1"/>
  <c r="EA343" i="1" s="1"/>
  <c r="DS343" i="1"/>
  <c r="DY343" i="1" s="1"/>
  <c r="DI343" i="1"/>
  <c r="DO343" i="1" s="1"/>
  <c r="CX343" i="1"/>
  <c r="DC343" i="1" s="1"/>
  <c r="CR343" i="1"/>
  <c r="CW343" i="1" s="1"/>
  <c r="CN343" i="1"/>
  <c r="CS343" i="1"/>
  <c r="CI343" i="1"/>
  <c r="CC343" i="1"/>
  <c r="BK343" i="1"/>
  <c r="BE343" i="1"/>
  <c r="BD343" i="1"/>
  <c r="BF343" i="1" s="1"/>
  <c r="BJ343" i="1"/>
  <c r="BC343" i="1"/>
  <c r="DG343" i="1" s="1"/>
  <c r="DM343" i="1" s="1"/>
  <c r="AG343" i="1"/>
  <c r="AH343" i="1" s="1"/>
  <c r="AB343" i="1"/>
  <c r="V343" i="1"/>
  <c r="Q343" i="1"/>
  <c r="P343" i="1"/>
  <c r="U343" i="1" s="1"/>
  <c r="AA343" i="1" s="1"/>
  <c r="L343" i="1"/>
  <c r="K343" i="1"/>
  <c r="G343" i="1"/>
  <c r="H343" i="1" s="1"/>
  <c r="FO341" i="1"/>
  <c r="FK341" i="1"/>
  <c r="FL341" i="1" s="1"/>
  <c r="FE341" i="1"/>
  <c r="FF341" i="1"/>
  <c r="EY341" i="1"/>
  <c r="EZ341" i="1"/>
  <c r="ES341" i="1"/>
  <c r="ET341" i="1" s="1"/>
  <c r="DU341" i="1"/>
  <c r="EA341" i="1"/>
  <c r="DS341" i="1"/>
  <c r="DY341" i="1"/>
  <c r="DI341" i="1"/>
  <c r="DO341" i="1"/>
  <c r="CX341" i="1"/>
  <c r="DC341" i="1" s="1"/>
  <c r="CR341" i="1"/>
  <c r="CW341" i="1"/>
  <c r="DB341" i="1" s="1"/>
  <c r="CN341" i="1"/>
  <c r="CI341" i="1"/>
  <c r="CC341" i="1"/>
  <c r="BK341" i="1"/>
  <c r="BE341" i="1"/>
  <c r="BD341" i="1"/>
  <c r="BJ341" i="1" s="1"/>
  <c r="BC341" i="1"/>
  <c r="DG341" i="1"/>
  <c r="DM341" i="1" s="1"/>
  <c r="AG341" i="1"/>
  <c r="AH341" i="1"/>
  <c r="AB341" i="1"/>
  <c r="V341" i="1"/>
  <c r="Q341" i="1"/>
  <c r="P341" i="1"/>
  <c r="U341" i="1"/>
  <c r="W341" i="1" s="1"/>
  <c r="L341" i="1"/>
  <c r="M341" i="1" s="1"/>
  <c r="K341" i="1"/>
  <c r="G341" i="1"/>
  <c r="H341" i="1" s="1"/>
  <c r="FO340" i="1"/>
  <c r="FK340" i="1"/>
  <c r="FL340" i="1" s="1"/>
  <c r="FE340" i="1"/>
  <c r="FF340" i="1"/>
  <c r="EY340" i="1"/>
  <c r="EZ340" i="1" s="1"/>
  <c r="ES340" i="1"/>
  <c r="ET340" i="1"/>
  <c r="DU340" i="1"/>
  <c r="EA340" i="1" s="1"/>
  <c r="DS340" i="1"/>
  <c r="DY340" i="1" s="1"/>
  <c r="DI340" i="1"/>
  <c r="DO340" i="1" s="1"/>
  <c r="CX340" i="1"/>
  <c r="DC340" i="1" s="1"/>
  <c r="CR340" i="1"/>
  <c r="CW340" i="1" s="1"/>
  <c r="DB340" i="1" s="1"/>
  <c r="CN340" i="1"/>
  <c r="CS340" i="1" s="1"/>
  <c r="CT340" i="1" s="1"/>
  <c r="CI340" i="1"/>
  <c r="CC340" i="1"/>
  <c r="BK340" i="1"/>
  <c r="BE340" i="1"/>
  <c r="BC340" i="1"/>
  <c r="DG340" i="1"/>
  <c r="DM340" i="1" s="1"/>
  <c r="AG340" i="1"/>
  <c r="BD340" i="1"/>
  <c r="AB340" i="1"/>
  <c r="V340" i="1"/>
  <c r="Q340" i="1"/>
  <c r="P340" i="1"/>
  <c r="L340" i="1"/>
  <c r="K340" i="1"/>
  <c r="G340" i="1"/>
  <c r="H340" i="1" s="1"/>
  <c r="FO339" i="1"/>
  <c r="FK339" i="1"/>
  <c r="FL339" i="1" s="1"/>
  <c r="FE339" i="1"/>
  <c r="FF339" i="1"/>
  <c r="EY339" i="1"/>
  <c r="EZ339" i="1" s="1"/>
  <c r="ES339" i="1"/>
  <c r="ET339" i="1" s="1"/>
  <c r="DU339" i="1"/>
  <c r="EA339" i="1"/>
  <c r="DS339" i="1"/>
  <c r="DY339" i="1" s="1"/>
  <c r="DI339" i="1"/>
  <c r="DO339" i="1" s="1"/>
  <c r="CX339" i="1"/>
  <c r="DC339" i="1" s="1"/>
  <c r="CR339" i="1"/>
  <c r="CN339" i="1"/>
  <c r="CI339" i="1"/>
  <c r="CC339" i="1"/>
  <c r="BK339" i="1"/>
  <c r="BE339" i="1"/>
  <c r="BC339" i="1"/>
  <c r="DG339" i="1" s="1"/>
  <c r="DM339" i="1" s="1"/>
  <c r="AG339" i="1"/>
  <c r="AF339" i="1"/>
  <c r="BD339" i="1"/>
  <c r="AB339" i="1"/>
  <c r="V339" i="1"/>
  <c r="Q339" i="1"/>
  <c r="P339" i="1"/>
  <c r="L339" i="1"/>
  <c r="K339" i="1"/>
  <c r="G339" i="1"/>
  <c r="H339" i="1"/>
  <c r="FO338" i="1"/>
  <c r="FK338" i="1"/>
  <c r="FL338" i="1" s="1"/>
  <c r="FE338" i="1"/>
  <c r="FF338" i="1"/>
  <c r="EY338" i="1"/>
  <c r="EZ338" i="1" s="1"/>
  <c r="ES338" i="1"/>
  <c r="ET338" i="1"/>
  <c r="DU338" i="1"/>
  <c r="EA338" i="1" s="1"/>
  <c r="DS338" i="1"/>
  <c r="DY338" i="1" s="1"/>
  <c r="DI338" i="1"/>
  <c r="DO338" i="1" s="1"/>
  <c r="CX338" i="1"/>
  <c r="DC338" i="1" s="1"/>
  <c r="CR338" i="1"/>
  <c r="CW338" i="1" s="1"/>
  <c r="CN338" i="1"/>
  <c r="CS338" i="1"/>
  <c r="CI338" i="1"/>
  <c r="CC338" i="1"/>
  <c r="BK338" i="1"/>
  <c r="BE338" i="1"/>
  <c r="BC338" i="1"/>
  <c r="DG338" i="1" s="1"/>
  <c r="DM338" i="1" s="1"/>
  <c r="AG338" i="1"/>
  <c r="AF338" i="1"/>
  <c r="BD338" i="1"/>
  <c r="AB338" i="1"/>
  <c r="V338" i="1"/>
  <c r="Q338" i="1"/>
  <c r="P338" i="1"/>
  <c r="U338" i="1" s="1"/>
  <c r="L338" i="1"/>
  <c r="K338" i="1"/>
  <c r="M338" i="1"/>
  <c r="G338" i="1"/>
  <c r="H338" i="1" s="1"/>
  <c r="FO337" i="1"/>
  <c r="FK337" i="1"/>
  <c r="FL337" i="1"/>
  <c r="FE337" i="1"/>
  <c r="FF337" i="1" s="1"/>
  <c r="EY337" i="1"/>
  <c r="EZ337" i="1" s="1"/>
  <c r="ES337" i="1"/>
  <c r="ET337" i="1" s="1"/>
  <c r="DU337" i="1"/>
  <c r="EA337" i="1" s="1"/>
  <c r="DS337" i="1"/>
  <c r="DY337" i="1" s="1"/>
  <c r="DI337" i="1"/>
  <c r="DO337" i="1"/>
  <c r="CX337" i="1"/>
  <c r="DC337" i="1" s="1"/>
  <c r="CR337" i="1"/>
  <c r="CW337" i="1"/>
  <c r="CN337" i="1"/>
  <c r="CO337" i="1" s="1"/>
  <c r="CI337" i="1"/>
  <c r="CC337" i="1"/>
  <c r="BK337" i="1"/>
  <c r="BE337" i="1"/>
  <c r="BC337" i="1"/>
  <c r="DG337" i="1" s="1"/>
  <c r="DM337" i="1" s="1"/>
  <c r="AG337" i="1"/>
  <c r="AF337" i="1"/>
  <c r="AB337" i="1"/>
  <c r="V337" i="1"/>
  <c r="Q337" i="1"/>
  <c r="P337" i="1"/>
  <c r="R337" i="1" s="1"/>
  <c r="L337" i="1"/>
  <c r="K337" i="1"/>
  <c r="M337" i="1"/>
  <c r="G337" i="1"/>
  <c r="H337" i="1" s="1"/>
  <c r="AF334" i="1"/>
  <c r="BD334" i="1" s="1"/>
  <c r="BJ334" i="1" s="1"/>
  <c r="AF335" i="1"/>
  <c r="AF336" i="1"/>
  <c r="BD336" i="1" s="1"/>
  <c r="FO336" i="1"/>
  <c r="FK336" i="1"/>
  <c r="FL336" i="1"/>
  <c r="FE336" i="1"/>
  <c r="FF336" i="1" s="1"/>
  <c r="EY336" i="1"/>
  <c r="EZ336" i="1"/>
  <c r="ES336" i="1"/>
  <c r="ET336" i="1" s="1"/>
  <c r="DU336" i="1"/>
  <c r="EA336" i="1"/>
  <c r="DS336" i="1"/>
  <c r="DY336" i="1" s="1"/>
  <c r="DI336" i="1"/>
  <c r="DO336" i="1" s="1"/>
  <c r="CX336" i="1"/>
  <c r="DC336" i="1" s="1"/>
  <c r="CR336" i="1"/>
  <c r="CN336" i="1"/>
  <c r="CI336" i="1"/>
  <c r="CC336" i="1"/>
  <c r="BK336" i="1"/>
  <c r="BE336" i="1"/>
  <c r="BC336" i="1"/>
  <c r="DG336" i="1" s="1"/>
  <c r="DM336" i="1" s="1"/>
  <c r="AG336" i="1"/>
  <c r="AB336" i="1"/>
  <c r="V336" i="1"/>
  <c r="Q336" i="1"/>
  <c r="P336" i="1"/>
  <c r="L336" i="1"/>
  <c r="K336" i="1"/>
  <c r="G336" i="1"/>
  <c r="H336" i="1"/>
  <c r="FO335" i="1"/>
  <c r="FK335" i="1"/>
  <c r="FL335" i="1"/>
  <c r="FE335" i="1"/>
  <c r="FF335" i="1" s="1"/>
  <c r="EY335" i="1"/>
  <c r="EZ335" i="1" s="1"/>
  <c r="ES335" i="1"/>
  <c r="ET335" i="1" s="1"/>
  <c r="DU335" i="1"/>
  <c r="EA335" i="1" s="1"/>
  <c r="DS335" i="1"/>
  <c r="DY335" i="1" s="1"/>
  <c r="DI335" i="1"/>
  <c r="DO335" i="1" s="1"/>
  <c r="CX335" i="1"/>
  <c r="DC335" i="1" s="1"/>
  <c r="CR335" i="1"/>
  <c r="CW335" i="1" s="1"/>
  <c r="DB335" i="1" s="1"/>
  <c r="DH335" i="1" s="1"/>
  <c r="CN335" i="1"/>
  <c r="CI335" i="1"/>
  <c r="CC335" i="1"/>
  <c r="BK335" i="1"/>
  <c r="BE335" i="1"/>
  <c r="BC335" i="1"/>
  <c r="DG335" i="1" s="1"/>
  <c r="DM335" i="1" s="1"/>
  <c r="AG335" i="1"/>
  <c r="AB335" i="1"/>
  <c r="V335" i="1"/>
  <c r="Q335" i="1"/>
  <c r="P335" i="1"/>
  <c r="U335" i="1" s="1"/>
  <c r="L335" i="1"/>
  <c r="K335" i="1"/>
  <c r="G335" i="1"/>
  <c r="H335" i="1" s="1"/>
  <c r="FO334" i="1"/>
  <c r="FK334" i="1"/>
  <c r="FL334" i="1" s="1"/>
  <c r="FE334" i="1"/>
  <c r="FF334" i="1" s="1"/>
  <c r="EY334" i="1"/>
  <c r="EZ334" i="1" s="1"/>
  <c r="ES334" i="1"/>
  <c r="ET334" i="1" s="1"/>
  <c r="DU334" i="1"/>
  <c r="EA334" i="1" s="1"/>
  <c r="DS334" i="1"/>
  <c r="DY334" i="1" s="1"/>
  <c r="DI334" i="1"/>
  <c r="DO334" i="1"/>
  <c r="CX334" i="1"/>
  <c r="DC334" i="1" s="1"/>
  <c r="CR334" i="1"/>
  <c r="CN334" i="1"/>
  <c r="CS334" i="1" s="1"/>
  <c r="CI334" i="1"/>
  <c r="CC334" i="1"/>
  <c r="BK334" i="1"/>
  <c r="BE334" i="1"/>
  <c r="BC334" i="1"/>
  <c r="DG334" i="1" s="1"/>
  <c r="DM334" i="1" s="1"/>
  <c r="AG334" i="1"/>
  <c r="AB334" i="1"/>
  <c r="V334" i="1"/>
  <c r="Q334" i="1"/>
  <c r="P334" i="1"/>
  <c r="U334" i="1" s="1"/>
  <c r="L334" i="1"/>
  <c r="K334" i="1"/>
  <c r="G334" i="1"/>
  <c r="H334" i="1" s="1"/>
  <c r="FO333" i="1"/>
  <c r="FK333" i="1"/>
  <c r="FL333" i="1" s="1"/>
  <c r="FE333" i="1"/>
  <c r="FF333" i="1" s="1"/>
  <c r="EY333" i="1"/>
  <c r="EZ333" i="1"/>
  <c r="ES333" i="1"/>
  <c r="ET333" i="1" s="1"/>
  <c r="DU333" i="1"/>
  <c r="EA333" i="1" s="1"/>
  <c r="DS333" i="1"/>
  <c r="DY333" i="1" s="1"/>
  <c r="DI333" i="1"/>
  <c r="DO333" i="1"/>
  <c r="CX333" i="1"/>
  <c r="DC333" i="1" s="1"/>
  <c r="CR333" i="1"/>
  <c r="CW333" i="1" s="1"/>
  <c r="CN333" i="1"/>
  <c r="CO333" i="1" s="1"/>
  <c r="CI333" i="1"/>
  <c r="CC333" i="1"/>
  <c r="BK333" i="1"/>
  <c r="BE333" i="1"/>
  <c r="BD333" i="1"/>
  <c r="BC333" i="1"/>
  <c r="DG333" i="1"/>
  <c r="DM333" i="1" s="1"/>
  <c r="AG333" i="1"/>
  <c r="AH333" i="1" s="1"/>
  <c r="AB333" i="1"/>
  <c r="V333" i="1"/>
  <c r="Q333" i="1"/>
  <c r="P333" i="1"/>
  <c r="U333" i="1"/>
  <c r="L333" i="1"/>
  <c r="K333" i="1"/>
  <c r="G333" i="1"/>
  <c r="H333" i="1" s="1"/>
  <c r="FO332" i="1"/>
  <c r="FK332" i="1"/>
  <c r="FL332" i="1" s="1"/>
  <c r="FE332" i="1"/>
  <c r="FF332" i="1"/>
  <c r="EY332" i="1"/>
  <c r="EZ332" i="1" s="1"/>
  <c r="ES332" i="1"/>
  <c r="ET332" i="1" s="1"/>
  <c r="DU332" i="1"/>
  <c r="EA332" i="1"/>
  <c r="DS332" i="1"/>
  <c r="DY332" i="1" s="1"/>
  <c r="DI332" i="1"/>
  <c r="DO332" i="1"/>
  <c r="CX332" i="1"/>
  <c r="DC332" i="1" s="1"/>
  <c r="CR332" i="1"/>
  <c r="CN332" i="1"/>
  <c r="CS332" i="1" s="1"/>
  <c r="CI332" i="1"/>
  <c r="CC332" i="1"/>
  <c r="BK332" i="1"/>
  <c r="BE332" i="1"/>
  <c r="BD332" i="1"/>
  <c r="BJ332" i="1" s="1"/>
  <c r="BC332" i="1"/>
  <c r="DG332" i="1"/>
  <c r="DM332" i="1" s="1"/>
  <c r="AG332" i="1"/>
  <c r="AH332" i="1" s="1"/>
  <c r="AB332" i="1"/>
  <c r="V332" i="1"/>
  <c r="Q332" i="1"/>
  <c r="P332" i="1"/>
  <c r="L332" i="1"/>
  <c r="K332" i="1"/>
  <c r="M332" i="1" s="1"/>
  <c r="G332" i="1"/>
  <c r="H332" i="1" s="1"/>
  <c r="FO331" i="1"/>
  <c r="FK331" i="1"/>
  <c r="FL331" i="1"/>
  <c r="FE331" i="1"/>
  <c r="FF331" i="1" s="1"/>
  <c r="EY331" i="1"/>
  <c r="EZ331" i="1"/>
  <c r="ES331" i="1"/>
  <c r="ET331" i="1" s="1"/>
  <c r="DU331" i="1"/>
  <c r="EA331" i="1" s="1"/>
  <c r="DS331" i="1"/>
  <c r="DY331" i="1" s="1"/>
  <c r="DI331" i="1"/>
  <c r="DO331" i="1" s="1"/>
  <c r="CX331" i="1"/>
  <c r="DC331" i="1" s="1"/>
  <c r="CR331" i="1"/>
  <c r="CW331" i="1" s="1"/>
  <c r="DB331" i="1" s="1"/>
  <c r="CN331" i="1"/>
  <c r="CI331" i="1"/>
  <c r="CC331" i="1"/>
  <c r="BK331" i="1"/>
  <c r="BE331" i="1"/>
  <c r="BD331" i="1"/>
  <c r="BJ331" i="1" s="1"/>
  <c r="BC331" i="1"/>
  <c r="DG331" i="1" s="1"/>
  <c r="DM331" i="1" s="1"/>
  <c r="AG331" i="1"/>
  <c r="AH331" i="1"/>
  <c r="AB331" i="1"/>
  <c r="V331" i="1"/>
  <c r="Q331" i="1"/>
  <c r="P331" i="1"/>
  <c r="U331" i="1"/>
  <c r="AA331" i="1" s="1"/>
  <c r="L331" i="1"/>
  <c r="K331" i="1"/>
  <c r="G331" i="1"/>
  <c r="H331" i="1" s="1"/>
  <c r="FO330" i="1"/>
  <c r="FK330" i="1"/>
  <c r="FL330" i="1" s="1"/>
  <c r="FE330" i="1"/>
  <c r="FF330" i="1" s="1"/>
  <c r="EY330" i="1"/>
  <c r="EZ330" i="1" s="1"/>
  <c r="ES330" i="1"/>
  <c r="ET330" i="1" s="1"/>
  <c r="DU330" i="1"/>
  <c r="EA330" i="1" s="1"/>
  <c r="DS330" i="1"/>
  <c r="DY330" i="1" s="1"/>
  <c r="DI330" i="1"/>
  <c r="DO330" i="1" s="1"/>
  <c r="CX330" i="1"/>
  <c r="CR330" i="1"/>
  <c r="CW330" i="1" s="1"/>
  <c r="CN330" i="1"/>
  <c r="CO330" i="1"/>
  <c r="CI330" i="1"/>
  <c r="CC330" i="1"/>
  <c r="BK330" i="1"/>
  <c r="BE330" i="1"/>
  <c r="BD330" i="1"/>
  <c r="BC330" i="1"/>
  <c r="DG330" i="1" s="1"/>
  <c r="DM330" i="1"/>
  <c r="AG330" i="1"/>
  <c r="AH330" i="1" s="1"/>
  <c r="AB330" i="1"/>
  <c r="V330" i="1"/>
  <c r="Q330" i="1"/>
  <c r="P330" i="1"/>
  <c r="L330" i="1"/>
  <c r="K330" i="1"/>
  <c r="G330" i="1"/>
  <c r="H330" i="1" s="1"/>
  <c r="FO328" i="1"/>
  <c r="FK328" i="1"/>
  <c r="FL328" i="1"/>
  <c r="FE328" i="1"/>
  <c r="FF328" i="1"/>
  <c r="EY328" i="1"/>
  <c r="EZ328" i="1" s="1"/>
  <c r="ES328" i="1"/>
  <c r="ET328" i="1" s="1"/>
  <c r="DU328" i="1"/>
  <c r="EA328" i="1" s="1"/>
  <c r="DS328" i="1"/>
  <c r="DY328" i="1"/>
  <c r="DI328" i="1"/>
  <c r="DO328" i="1" s="1"/>
  <c r="CX328" i="1"/>
  <c r="DC328" i="1" s="1"/>
  <c r="CR328" i="1"/>
  <c r="CW328" i="1"/>
  <c r="CN328" i="1"/>
  <c r="CI328" i="1"/>
  <c r="CC328" i="1"/>
  <c r="BK328" i="1"/>
  <c r="BE328" i="1"/>
  <c r="BD328" i="1"/>
  <c r="BC328" i="1"/>
  <c r="DG328" i="1"/>
  <c r="DM328" i="1" s="1"/>
  <c r="AG328" i="1"/>
  <c r="AH328" i="1" s="1"/>
  <c r="AB328" i="1"/>
  <c r="V328" i="1"/>
  <c r="Q328" i="1"/>
  <c r="P328" i="1"/>
  <c r="U328" i="1" s="1"/>
  <c r="L328" i="1"/>
  <c r="K328" i="1"/>
  <c r="G328" i="1"/>
  <c r="H328" i="1" s="1"/>
  <c r="FO327" i="1"/>
  <c r="FK327" i="1"/>
  <c r="FL327" i="1" s="1"/>
  <c r="FE327" i="1"/>
  <c r="FF327" i="1" s="1"/>
  <c r="EY327" i="1"/>
  <c r="EZ327" i="1" s="1"/>
  <c r="ES327" i="1"/>
  <c r="ET327" i="1" s="1"/>
  <c r="DU327" i="1"/>
  <c r="EA327" i="1" s="1"/>
  <c r="DS327" i="1"/>
  <c r="DY327" i="1" s="1"/>
  <c r="DI327" i="1"/>
  <c r="DO327" i="1" s="1"/>
  <c r="CX327" i="1"/>
  <c r="DC327" i="1" s="1"/>
  <c r="CR327" i="1"/>
  <c r="CW327" i="1"/>
  <c r="DB327" i="1" s="1"/>
  <c r="CN327" i="1"/>
  <c r="CS327" i="1" s="1"/>
  <c r="CI327" i="1"/>
  <c r="CC327" i="1"/>
  <c r="BK327" i="1"/>
  <c r="BE327" i="1"/>
  <c r="BD327" i="1"/>
  <c r="BJ327" i="1" s="1"/>
  <c r="BC327" i="1"/>
  <c r="DG327" i="1" s="1"/>
  <c r="DM327" i="1" s="1"/>
  <c r="AG327" i="1"/>
  <c r="AH327" i="1"/>
  <c r="AB327" i="1"/>
  <c r="V327" i="1"/>
  <c r="Q327" i="1"/>
  <c r="P327" i="1"/>
  <c r="L327" i="1"/>
  <c r="K327" i="1"/>
  <c r="G327" i="1"/>
  <c r="H327" i="1"/>
  <c r="FO326" i="1"/>
  <c r="FK326" i="1"/>
  <c r="FL326" i="1" s="1"/>
  <c r="FE326" i="1"/>
  <c r="FF326" i="1" s="1"/>
  <c r="EY326" i="1"/>
  <c r="EZ326" i="1" s="1"/>
  <c r="ES326" i="1"/>
  <c r="ET326" i="1" s="1"/>
  <c r="DU326" i="1"/>
  <c r="EA326" i="1" s="1"/>
  <c r="DS326" i="1"/>
  <c r="DY326" i="1" s="1"/>
  <c r="DI326" i="1"/>
  <c r="DO326" i="1" s="1"/>
  <c r="CX326" i="1"/>
  <c r="DC326" i="1" s="1"/>
  <c r="CR326" i="1"/>
  <c r="CN326" i="1"/>
  <c r="CI326" i="1"/>
  <c r="CC326" i="1"/>
  <c r="BK326" i="1"/>
  <c r="BE326" i="1"/>
  <c r="BD326" i="1"/>
  <c r="BC326" i="1"/>
  <c r="DG326" i="1" s="1"/>
  <c r="DM326" i="1" s="1"/>
  <c r="AG326" i="1"/>
  <c r="AH326" i="1" s="1"/>
  <c r="AB326" i="1"/>
  <c r="V326" i="1"/>
  <c r="Q326" i="1"/>
  <c r="P326" i="1"/>
  <c r="U326" i="1" s="1"/>
  <c r="L326" i="1"/>
  <c r="K326" i="1"/>
  <c r="G326" i="1"/>
  <c r="H326" i="1" s="1"/>
  <c r="FO325" i="1"/>
  <c r="FK325" i="1"/>
  <c r="FL325" i="1"/>
  <c r="FE325" i="1"/>
  <c r="FF325" i="1" s="1"/>
  <c r="EY325" i="1"/>
  <c r="EZ325" i="1" s="1"/>
  <c r="ES325" i="1"/>
  <c r="ET325" i="1" s="1"/>
  <c r="DU325" i="1"/>
  <c r="EA325" i="1" s="1"/>
  <c r="DS325" i="1"/>
  <c r="DY325" i="1" s="1"/>
  <c r="DI325" i="1"/>
  <c r="DO325" i="1"/>
  <c r="CX325" i="1"/>
  <c r="CR325" i="1"/>
  <c r="CW325" i="1" s="1"/>
  <c r="CN325" i="1"/>
  <c r="CI325" i="1"/>
  <c r="CC325" i="1"/>
  <c r="BK325" i="1"/>
  <c r="BE325" i="1"/>
  <c r="BD325" i="1"/>
  <c r="BC325" i="1"/>
  <c r="DG325" i="1" s="1"/>
  <c r="DM325" i="1" s="1"/>
  <c r="AG325" i="1"/>
  <c r="AH325" i="1" s="1"/>
  <c r="AB325" i="1"/>
  <c r="V325" i="1"/>
  <c r="Q325" i="1"/>
  <c r="P325" i="1"/>
  <c r="L325" i="1"/>
  <c r="K325" i="1"/>
  <c r="G325" i="1"/>
  <c r="H325" i="1" s="1"/>
  <c r="FO324" i="1"/>
  <c r="FK324" i="1"/>
  <c r="FL324" i="1" s="1"/>
  <c r="FE324" i="1"/>
  <c r="FF324" i="1" s="1"/>
  <c r="EY324" i="1"/>
  <c r="EZ324" i="1" s="1"/>
  <c r="ES324" i="1"/>
  <c r="ET324" i="1" s="1"/>
  <c r="DU324" i="1"/>
  <c r="EA324" i="1" s="1"/>
  <c r="DS324" i="1"/>
  <c r="DY324" i="1" s="1"/>
  <c r="DI324" i="1"/>
  <c r="DO324" i="1"/>
  <c r="CX324" i="1"/>
  <c r="DC324" i="1" s="1"/>
  <c r="CR324" i="1"/>
  <c r="CW324" i="1" s="1"/>
  <c r="CN324" i="1"/>
  <c r="CI324" i="1"/>
  <c r="CC324" i="1"/>
  <c r="BK324" i="1"/>
  <c r="BE324" i="1"/>
  <c r="BD324" i="1"/>
  <c r="BC324" i="1"/>
  <c r="DG324" i="1" s="1"/>
  <c r="DM324" i="1" s="1"/>
  <c r="AG324" i="1"/>
  <c r="AH324" i="1"/>
  <c r="AB324" i="1"/>
  <c r="V324" i="1"/>
  <c r="Q324" i="1"/>
  <c r="P324" i="1"/>
  <c r="U324" i="1" s="1"/>
  <c r="L324" i="1"/>
  <c r="K324" i="1"/>
  <c r="G324" i="1"/>
  <c r="H324" i="1"/>
  <c r="FO323" i="1"/>
  <c r="FK323" i="1"/>
  <c r="FL323" i="1" s="1"/>
  <c r="FE323" i="1"/>
  <c r="FF323" i="1"/>
  <c r="EY323" i="1"/>
  <c r="EZ323" i="1"/>
  <c r="ES323" i="1"/>
  <c r="ET323" i="1" s="1"/>
  <c r="DU323" i="1"/>
  <c r="EA323" i="1" s="1"/>
  <c r="DS323" i="1"/>
  <c r="DY323" i="1" s="1"/>
  <c r="DI323" i="1"/>
  <c r="DO323" i="1"/>
  <c r="CX323" i="1"/>
  <c r="CR323" i="1"/>
  <c r="CN323" i="1"/>
  <c r="CI323" i="1"/>
  <c r="CC323" i="1"/>
  <c r="BK323" i="1"/>
  <c r="BE323" i="1"/>
  <c r="BD323" i="1"/>
  <c r="BC323" i="1"/>
  <c r="DG323" i="1"/>
  <c r="DM323" i="1" s="1"/>
  <c r="AG323" i="1"/>
  <c r="AH323" i="1" s="1"/>
  <c r="AB323" i="1"/>
  <c r="V323" i="1"/>
  <c r="Q323" i="1"/>
  <c r="P323" i="1"/>
  <c r="L323" i="1"/>
  <c r="K323" i="1"/>
  <c r="G323" i="1"/>
  <c r="H323" i="1" s="1"/>
  <c r="FO322" i="1"/>
  <c r="FK322" i="1"/>
  <c r="FL322" i="1" s="1"/>
  <c r="FE322" i="1"/>
  <c r="FF322" i="1" s="1"/>
  <c r="EY322" i="1"/>
  <c r="EZ322" i="1" s="1"/>
  <c r="ES322" i="1"/>
  <c r="ET322" i="1"/>
  <c r="DU322" i="1"/>
  <c r="EA322" i="1" s="1"/>
  <c r="DS322" i="1"/>
  <c r="DY322" i="1" s="1"/>
  <c r="DI322" i="1"/>
  <c r="DO322" i="1"/>
  <c r="CX322" i="1"/>
  <c r="CR322" i="1"/>
  <c r="CN322" i="1"/>
  <c r="CI322" i="1"/>
  <c r="CC322" i="1"/>
  <c r="BK322" i="1"/>
  <c r="BE322" i="1"/>
  <c r="BF322" i="1"/>
  <c r="BD322" i="1"/>
  <c r="BC322" i="1"/>
  <c r="DG322" i="1" s="1"/>
  <c r="DM322" i="1" s="1"/>
  <c r="AG322" i="1"/>
  <c r="AH322" i="1"/>
  <c r="AB322" i="1"/>
  <c r="V322" i="1"/>
  <c r="Q322" i="1"/>
  <c r="P322" i="1"/>
  <c r="U322" i="1" s="1"/>
  <c r="L322" i="1"/>
  <c r="M322" i="1" s="1"/>
  <c r="K322" i="1"/>
  <c r="G322" i="1"/>
  <c r="H322" i="1"/>
  <c r="FO321" i="1"/>
  <c r="FK321" i="1"/>
  <c r="FL321" i="1" s="1"/>
  <c r="FE321" i="1"/>
  <c r="FF321" i="1" s="1"/>
  <c r="EY321" i="1"/>
  <c r="EZ321" i="1" s="1"/>
  <c r="ES321" i="1"/>
  <c r="ET321" i="1" s="1"/>
  <c r="DU321" i="1"/>
  <c r="EA321" i="1" s="1"/>
  <c r="DS321" i="1"/>
  <c r="DY321" i="1" s="1"/>
  <c r="DI321" i="1"/>
  <c r="DO321" i="1" s="1"/>
  <c r="CX321" i="1"/>
  <c r="DC321" i="1" s="1"/>
  <c r="CR321" i="1"/>
  <c r="CW321" i="1"/>
  <c r="DB321" i="1"/>
  <c r="DD321" i="1" s="1"/>
  <c r="CN321" i="1"/>
  <c r="CI321" i="1"/>
  <c r="CC321" i="1"/>
  <c r="BK321" i="1"/>
  <c r="BE321" i="1"/>
  <c r="BD321" i="1"/>
  <c r="BC321" i="1"/>
  <c r="DG321" i="1" s="1"/>
  <c r="DM321" i="1"/>
  <c r="AG321" i="1"/>
  <c r="AH321" i="1"/>
  <c r="AB321" i="1"/>
  <c r="V321" i="1"/>
  <c r="Q321" i="1"/>
  <c r="P321" i="1"/>
  <c r="L321" i="1"/>
  <c r="K321" i="1"/>
  <c r="G321" i="1"/>
  <c r="H321" i="1"/>
  <c r="FO320" i="1"/>
  <c r="FK320" i="1"/>
  <c r="FL320" i="1" s="1"/>
  <c r="FE320" i="1"/>
  <c r="FF320" i="1" s="1"/>
  <c r="EY320" i="1"/>
  <c r="EZ320" i="1" s="1"/>
  <c r="ES320" i="1"/>
  <c r="ET320" i="1" s="1"/>
  <c r="DU320" i="1"/>
  <c r="EA320" i="1"/>
  <c r="DS320" i="1"/>
  <c r="DY320" i="1" s="1"/>
  <c r="DI320" i="1"/>
  <c r="DO320" i="1" s="1"/>
  <c r="CX320" i="1"/>
  <c r="DC320" i="1" s="1"/>
  <c r="CR320" i="1"/>
  <c r="CN320" i="1"/>
  <c r="CS320" i="1" s="1"/>
  <c r="CI320" i="1"/>
  <c r="CC320" i="1"/>
  <c r="BK320" i="1"/>
  <c r="BE320" i="1"/>
  <c r="BD320" i="1"/>
  <c r="BC320" i="1"/>
  <c r="DG320" i="1"/>
  <c r="DM320" i="1" s="1"/>
  <c r="AG320" i="1"/>
  <c r="AH320" i="1" s="1"/>
  <c r="AB320" i="1"/>
  <c r="V320" i="1"/>
  <c r="Q320" i="1"/>
  <c r="P320" i="1"/>
  <c r="U320" i="1" s="1"/>
  <c r="AA320" i="1" s="1"/>
  <c r="AC320" i="1" s="1"/>
  <c r="L320" i="1"/>
  <c r="K320" i="1"/>
  <c r="G320" i="1"/>
  <c r="H320" i="1"/>
  <c r="FO319" i="1"/>
  <c r="FK319" i="1"/>
  <c r="FL319" i="1" s="1"/>
  <c r="FE319" i="1"/>
  <c r="FF319" i="1"/>
  <c r="EY319" i="1"/>
  <c r="EZ319" i="1" s="1"/>
  <c r="ES319" i="1"/>
  <c r="ET319" i="1"/>
  <c r="DU319" i="1"/>
  <c r="EA319" i="1"/>
  <c r="DS319" i="1"/>
  <c r="DY319" i="1" s="1"/>
  <c r="DI319" i="1"/>
  <c r="DO319" i="1"/>
  <c r="CX319" i="1"/>
  <c r="DC319" i="1"/>
  <c r="CR319" i="1"/>
  <c r="CW319" i="1" s="1"/>
  <c r="DB319" i="1" s="1"/>
  <c r="CN319" i="1"/>
  <c r="CO319" i="1" s="1"/>
  <c r="CI319" i="1"/>
  <c r="CC319" i="1"/>
  <c r="BK319" i="1"/>
  <c r="BE319" i="1"/>
  <c r="BD319" i="1"/>
  <c r="BJ319" i="1" s="1"/>
  <c r="BC319" i="1"/>
  <c r="DG319" i="1" s="1"/>
  <c r="DM319" i="1" s="1"/>
  <c r="AG319" i="1"/>
  <c r="AH319" i="1" s="1"/>
  <c r="AB319" i="1"/>
  <c r="V319" i="1"/>
  <c r="Q319" i="1"/>
  <c r="P319" i="1"/>
  <c r="L319" i="1"/>
  <c r="K319" i="1"/>
  <c r="G319" i="1"/>
  <c r="H319" i="1" s="1"/>
  <c r="FO318" i="1"/>
  <c r="FK318" i="1"/>
  <c r="FL318" i="1" s="1"/>
  <c r="FE318" i="1"/>
  <c r="FF318" i="1" s="1"/>
  <c r="EY318" i="1"/>
  <c r="EZ318" i="1" s="1"/>
  <c r="ES318" i="1"/>
  <c r="ET318" i="1"/>
  <c r="DU318" i="1"/>
  <c r="EA318" i="1" s="1"/>
  <c r="DS318" i="1"/>
  <c r="DY318" i="1" s="1"/>
  <c r="DI318" i="1"/>
  <c r="DO318" i="1"/>
  <c r="CX318" i="1"/>
  <c r="DC318" i="1" s="1"/>
  <c r="CR318" i="1"/>
  <c r="CW318" i="1" s="1"/>
  <c r="DB318" i="1" s="1"/>
  <c r="DH318" i="1" s="1"/>
  <c r="CN318" i="1"/>
  <c r="CI318" i="1"/>
  <c r="CC318" i="1"/>
  <c r="BK318" i="1"/>
  <c r="BE318" i="1"/>
  <c r="BD318" i="1"/>
  <c r="BC318" i="1"/>
  <c r="DG318" i="1" s="1"/>
  <c r="DM318" i="1" s="1"/>
  <c r="AG318" i="1"/>
  <c r="AH318" i="1"/>
  <c r="AB318" i="1"/>
  <c r="V318" i="1"/>
  <c r="Q318" i="1"/>
  <c r="P318" i="1"/>
  <c r="R318" i="1" s="1"/>
  <c r="L318" i="1"/>
  <c r="K318" i="1"/>
  <c r="G318" i="1"/>
  <c r="H318" i="1"/>
  <c r="V317" i="1"/>
  <c r="Q317" i="1"/>
  <c r="L317" i="1"/>
  <c r="G317" i="1"/>
  <c r="H317" i="1"/>
  <c r="FO317" i="1"/>
  <c r="FK317" i="1"/>
  <c r="FL317" i="1"/>
  <c r="FE317" i="1"/>
  <c r="FF317" i="1" s="1"/>
  <c r="EY317" i="1"/>
  <c r="EZ317" i="1" s="1"/>
  <c r="ES317" i="1"/>
  <c r="ET317" i="1"/>
  <c r="DU317" i="1"/>
  <c r="EA317" i="1" s="1"/>
  <c r="DS317" i="1"/>
  <c r="DY317" i="1" s="1"/>
  <c r="DI317" i="1"/>
  <c r="DO317" i="1" s="1"/>
  <c r="CX317" i="1"/>
  <c r="DC317" i="1" s="1"/>
  <c r="CR317" i="1"/>
  <c r="CN317" i="1"/>
  <c r="CI317" i="1"/>
  <c r="CC317" i="1"/>
  <c r="BK317" i="1"/>
  <c r="BE317" i="1"/>
  <c r="BD317" i="1"/>
  <c r="BC317" i="1"/>
  <c r="DG317" i="1" s="1"/>
  <c r="DM317" i="1" s="1"/>
  <c r="AG317" i="1"/>
  <c r="AH317" i="1" s="1"/>
  <c r="AB317" i="1"/>
  <c r="P317" i="1"/>
  <c r="U317" i="1" s="1"/>
  <c r="K317" i="1"/>
  <c r="FO315" i="1"/>
  <c r="FK315" i="1"/>
  <c r="FL315" i="1" s="1"/>
  <c r="FE315" i="1"/>
  <c r="FF315" i="1"/>
  <c r="EY315" i="1"/>
  <c r="EZ315" i="1"/>
  <c r="ES315" i="1"/>
  <c r="ET315" i="1"/>
  <c r="DU315" i="1"/>
  <c r="EA315" i="1" s="1"/>
  <c r="DS315" i="1"/>
  <c r="DY315" i="1"/>
  <c r="DI315" i="1"/>
  <c r="DO315" i="1"/>
  <c r="CX315" i="1"/>
  <c r="DC315" i="1"/>
  <c r="CR315" i="1"/>
  <c r="CW315" i="1" s="1"/>
  <c r="CN315" i="1"/>
  <c r="CI315" i="1"/>
  <c r="CC315" i="1"/>
  <c r="BK315" i="1"/>
  <c r="BE315" i="1"/>
  <c r="BD315" i="1"/>
  <c r="BC315" i="1"/>
  <c r="DG315" i="1" s="1"/>
  <c r="DM315" i="1" s="1"/>
  <c r="AG315" i="1"/>
  <c r="AH315" i="1" s="1"/>
  <c r="AB315" i="1"/>
  <c r="V315" i="1"/>
  <c r="Q315" i="1"/>
  <c r="P315" i="1"/>
  <c r="L315" i="1"/>
  <c r="M315" i="1" s="1"/>
  <c r="K315" i="1"/>
  <c r="G315" i="1"/>
  <c r="H315" i="1" s="1"/>
  <c r="C315" i="1"/>
  <c r="FO314" i="1"/>
  <c r="FK314" i="1"/>
  <c r="FL314" i="1" s="1"/>
  <c r="FE314" i="1"/>
  <c r="FF314" i="1"/>
  <c r="EY314" i="1"/>
  <c r="EZ314" i="1" s="1"/>
  <c r="ES314" i="1"/>
  <c r="ET314" i="1"/>
  <c r="DU314" i="1"/>
  <c r="EA314" i="1" s="1"/>
  <c r="DS314" i="1"/>
  <c r="DY314" i="1" s="1"/>
  <c r="DI314" i="1"/>
  <c r="DO314" i="1"/>
  <c r="CX314" i="1"/>
  <c r="DC314" i="1"/>
  <c r="CR314" i="1"/>
  <c r="CN314" i="1"/>
  <c r="CS314" i="1" s="1"/>
  <c r="CI314" i="1"/>
  <c r="CC314" i="1"/>
  <c r="BK314" i="1"/>
  <c r="BE314" i="1"/>
  <c r="BF314" i="1" s="1"/>
  <c r="BD314" i="1"/>
  <c r="BJ314" i="1"/>
  <c r="CB314" i="1" s="1"/>
  <c r="BC314" i="1"/>
  <c r="DG314" i="1"/>
  <c r="DM314" i="1" s="1"/>
  <c r="AG314" i="1"/>
  <c r="AH314" i="1"/>
  <c r="AB314" i="1"/>
  <c r="V314" i="1"/>
  <c r="Q314" i="1"/>
  <c r="P314" i="1"/>
  <c r="U314" i="1"/>
  <c r="L314" i="1"/>
  <c r="K314" i="1"/>
  <c r="G314" i="1"/>
  <c r="H314" i="1"/>
  <c r="C314" i="1"/>
  <c r="FO313" i="1"/>
  <c r="FK313" i="1"/>
  <c r="FL313" i="1" s="1"/>
  <c r="FE313" i="1"/>
  <c r="FF313" i="1" s="1"/>
  <c r="EY313" i="1"/>
  <c r="EZ313" i="1"/>
  <c r="ES313" i="1"/>
  <c r="ET313" i="1" s="1"/>
  <c r="DU313" i="1"/>
  <c r="EA313" i="1" s="1"/>
  <c r="DS313" i="1"/>
  <c r="DY313" i="1"/>
  <c r="DI313" i="1"/>
  <c r="DO313" i="1" s="1"/>
  <c r="CX313" i="1"/>
  <c r="DC313" i="1" s="1"/>
  <c r="CR313" i="1"/>
  <c r="CW313" i="1" s="1"/>
  <c r="CN313" i="1"/>
  <c r="CI313" i="1"/>
  <c r="CC313" i="1"/>
  <c r="BK313" i="1"/>
  <c r="BE313" i="1"/>
  <c r="BD313" i="1"/>
  <c r="BJ313" i="1" s="1"/>
  <c r="CB313" i="1" s="1"/>
  <c r="BC313" i="1"/>
  <c r="DG313" i="1" s="1"/>
  <c r="DM313" i="1"/>
  <c r="AG313" i="1"/>
  <c r="AH313" i="1" s="1"/>
  <c r="AB313" i="1"/>
  <c r="V313" i="1"/>
  <c r="Q313" i="1"/>
  <c r="P313" i="1"/>
  <c r="U313" i="1" s="1"/>
  <c r="L313" i="1"/>
  <c r="K313" i="1"/>
  <c r="G313" i="1"/>
  <c r="H313" i="1" s="1"/>
  <c r="C313" i="1"/>
  <c r="FO312" i="1"/>
  <c r="FK312" i="1"/>
  <c r="FL312" i="1"/>
  <c r="FE312" i="1"/>
  <c r="FF312" i="1" s="1"/>
  <c r="EY312" i="1"/>
  <c r="EZ312" i="1" s="1"/>
  <c r="ES312" i="1"/>
  <c r="ET312" i="1" s="1"/>
  <c r="DU312" i="1"/>
  <c r="EA312" i="1" s="1"/>
  <c r="DS312" i="1"/>
  <c r="DY312" i="1"/>
  <c r="DI312" i="1"/>
  <c r="DO312" i="1" s="1"/>
  <c r="CX312" i="1"/>
  <c r="DC312" i="1" s="1"/>
  <c r="CR312" i="1"/>
  <c r="CN312" i="1"/>
  <c r="CO312" i="1" s="1"/>
  <c r="CI312" i="1"/>
  <c r="CC312" i="1"/>
  <c r="BK312" i="1"/>
  <c r="BE312" i="1"/>
  <c r="BD312" i="1"/>
  <c r="BJ312" i="1"/>
  <c r="CB312" i="1" s="1"/>
  <c r="CD312" i="1" s="1"/>
  <c r="BC312" i="1"/>
  <c r="DG312" i="1" s="1"/>
  <c r="DM312" i="1" s="1"/>
  <c r="AG312" i="1"/>
  <c r="AH312" i="1" s="1"/>
  <c r="AB312" i="1"/>
  <c r="V312" i="1"/>
  <c r="Q312" i="1"/>
  <c r="P312" i="1"/>
  <c r="L312" i="1"/>
  <c r="K312" i="1"/>
  <c r="G312" i="1"/>
  <c r="H312" i="1" s="1"/>
  <c r="C312" i="1"/>
  <c r="FO311" i="1"/>
  <c r="FK311" i="1"/>
  <c r="FL311" i="1"/>
  <c r="FE311" i="1"/>
  <c r="FF311" i="1" s="1"/>
  <c r="EY311" i="1"/>
  <c r="EZ311" i="1" s="1"/>
  <c r="ES311" i="1"/>
  <c r="ET311" i="1" s="1"/>
  <c r="DU311" i="1"/>
  <c r="EA311" i="1" s="1"/>
  <c r="DS311" i="1"/>
  <c r="DY311" i="1"/>
  <c r="DI311" i="1"/>
  <c r="DO311" i="1" s="1"/>
  <c r="CX311" i="1"/>
  <c r="DC311" i="1" s="1"/>
  <c r="CR311" i="1"/>
  <c r="CN311" i="1"/>
  <c r="CI311" i="1"/>
  <c r="CC311" i="1"/>
  <c r="BK311" i="1"/>
  <c r="BE311" i="1"/>
  <c r="BD311" i="1"/>
  <c r="BJ311" i="1" s="1"/>
  <c r="BC311" i="1"/>
  <c r="DG311" i="1" s="1"/>
  <c r="DM311" i="1" s="1"/>
  <c r="AG311" i="1"/>
  <c r="AH311" i="1" s="1"/>
  <c r="AB311" i="1"/>
  <c r="V311" i="1"/>
  <c r="Q311" i="1"/>
  <c r="P311" i="1"/>
  <c r="L311" i="1"/>
  <c r="K311" i="1"/>
  <c r="G311" i="1"/>
  <c r="H311" i="1" s="1"/>
  <c r="C311" i="1"/>
  <c r="C324" i="1"/>
  <c r="C310" i="1"/>
  <c r="C309" i="1"/>
  <c r="FN309" i="1"/>
  <c r="C308" i="1"/>
  <c r="FN308" i="1"/>
  <c r="C307" i="1"/>
  <c r="C320" i="1" s="1"/>
  <c r="C306" i="1"/>
  <c r="C305" i="1"/>
  <c r="C318" i="1"/>
  <c r="C304" i="1"/>
  <c r="FO310" i="1"/>
  <c r="FK310" i="1"/>
  <c r="FL310" i="1"/>
  <c r="FE310" i="1"/>
  <c r="FF310" i="1" s="1"/>
  <c r="EY310" i="1"/>
  <c r="EZ310" i="1"/>
  <c r="ES310" i="1"/>
  <c r="ET310" i="1"/>
  <c r="DU310" i="1"/>
  <c r="EA310" i="1" s="1"/>
  <c r="DS310" i="1"/>
  <c r="DY310" i="1" s="1"/>
  <c r="DI310" i="1"/>
  <c r="DO310" i="1"/>
  <c r="CX310" i="1"/>
  <c r="DC310" i="1"/>
  <c r="CR310" i="1"/>
  <c r="CW310" i="1" s="1"/>
  <c r="CN310" i="1"/>
  <c r="CI310" i="1"/>
  <c r="CC310" i="1"/>
  <c r="BK310" i="1"/>
  <c r="BE310" i="1"/>
  <c r="BD310" i="1"/>
  <c r="BJ310" i="1" s="1"/>
  <c r="BC310" i="1"/>
  <c r="DG310" i="1" s="1"/>
  <c r="DM310" i="1" s="1"/>
  <c r="AG310" i="1"/>
  <c r="AH310" i="1" s="1"/>
  <c r="AB310" i="1"/>
  <c r="V310" i="1"/>
  <c r="Q310" i="1"/>
  <c r="P310" i="1"/>
  <c r="L310" i="1"/>
  <c r="K310" i="1"/>
  <c r="G310" i="1"/>
  <c r="H310" i="1" s="1"/>
  <c r="FO309" i="1"/>
  <c r="FK309" i="1"/>
  <c r="FL309" i="1" s="1"/>
  <c r="FE309" i="1"/>
  <c r="FF309" i="1" s="1"/>
  <c r="EY309" i="1"/>
  <c r="EZ309" i="1" s="1"/>
  <c r="ES309" i="1"/>
  <c r="ET309" i="1"/>
  <c r="DU309" i="1"/>
  <c r="EA309" i="1" s="1"/>
  <c r="DS309" i="1"/>
  <c r="DY309" i="1" s="1"/>
  <c r="DI309" i="1"/>
  <c r="DO309" i="1" s="1"/>
  <c r="CX309" i="1"/>
  <c r="DC309" i="1"/>
  <c r="CR309" i="1"/>
  <c r="CN309" i="1"/>
  <c r="CS309" i="1" s="1"/>
  <c r="CI309" i="1"/>
  <c r="CC309" i="1"/>
  <c r="BK309" i="1"/>
  <c r="BE309" i="1"/>
  <c r="BD309" i="1"/>
  <c r="BC309" i="1"/>
  <c r="DG309" i="1" s="1"/>
  <c r="DM309" i="1" s="1"/>
  <c r="AG309" i="1"/>
  <c r="AH309" i="1"/>
  <c r="AB309" i="1"/>
  <c r="V309" i="1"/>
  <c r="Q309" i="1"/>
  <c r="P309" i="1"/>
  <c r="L309" i="1"/>
  <c r="K309" i="1"/>
  <c r="G309" i="1"/>
  <c r="H309" i="1"/>
  <c r="FO308" i="1"/>
  <c r="FK308" i="1"/>
  <c r="FL308" i="1" s="1"/>
  <c r="FE308" i="1"/>
  <c r="FF308" i="1"/>
  <c r="EY308" i="1"/>
  <c r="EZ308" i="1" s="1"/>
  <c r="ES308" i="1"/>
  <c r="ET308" i="1"/>
  <c r="DU308" i="1"/>
  <c r="EA308" i="1" s="1"/>
  <c r="DS308" i="1"/>
  <c r="DY308" i="1" s="1"/>
  <c r="DI308" i="1"/>
  <c r="DO308" i="1" s="1"/>
  <c r="CX308" i="1"/>
  <c r="DC308" i="1" s="1"/>
  <c r="CR308" i="1"/>
  <c r="CN308" i="1"/>
  <c r="CI308" i="1"/>
  <c r="CC308" i="1"/>
  <c r="BK308" i="1"/>
  <c r="BE308" i="1"/>
  <c r="BD308" i="1"/>
  <c r="BJ308" i="1" s="1"/>
  <c r="CB308" i="1" s="1"/>
  <c r="BC308" i="1"/>
  <c r="DG308" i="1" s="1"/>
  <c r="DM308" i="1" s="1"/>
  <c r="AG308" i="1"/>
  <c r="AH308" i="1"/>
  <c r="AB308" i="1"/>
  <c r="V308" i="1"/>
  <c r="Q308" i="1"/>
  <c r="P308" i="1"/>
  <c r="L308" i="1"/>
  <c r="K308" i="1"/>
  <c r="G308" i="1"/>
  <c r="H308" i="1"/>
  <c r="FO307" i="1"/>
  <c r="FK307" i="1"/>
  <c r="FL307" i="1" s="1"/>
  <c r="FE307" i="1"/>
  <c r="FF307" i="1" s="1"/>
  <c r="EY307" i="1"/>
  <c r="EZ307" i="1" s="1"/>
  <c r="ES307" i="1"/>
  <c r="ET307" i="1" s="1"/>
  <c r="DU307" i="1"/>
  <c r="EA307" i="1" s="1"/>
  <c r="DS307" i="1"/>
  <c r="DY307" i="1" s="1"/>
  <c r="DI307" i="1"/>
  <c r="DO307" i="1" s="1"/>
  <c r="CX307" i="1"/>
  <c r="DC307" i="1" s="1"/>
  <c r="CR307" i="1"/>
  <c r="CW307" i="1" s="1"/>
  <c r="CN307" i="1"/>
  <c r="CI307" i="1"/>
  <c r="CC307" i="1"/>
  <c r="BK307" i="1"/>
  <c r="BE307" i="1"/>
  <c r="BD307" i="1"/>
  <c r="BC307" i="1"/>
  <c r="DG307" i="1" s="1"/>
  <c r="DM307" i="1" s="1"/>
  <c r="AG307" i="1"/>
  <c r="AH307" i="1"/>
  <c r="AB307" i="1"/>
  <c r="V307" i="1"/>
  <c r="Q307" i="1"/>
  <c r="P307" i="1"/>
  <c r="U307" i="1" s="1"/>
  <c r="L307" i="1"/>
  <c r="K307" i="1"/>
  <c r="G307" i="1"/>
  <c r="H307" i="1" s="1"/>
  <c r="FO306" i="1"/>
  <c r="FK306" i="1"/>
  <c r="FL306" i="1"/>
  <c r="FE306" i="1"/>
  <c r="FF306" i="1" s="1"/>
  <c r="EY306" i="1"/>
  <c r="EZ306" i="1" s="1"/>
  <c r="ES306" i="1"/>
  <c r="ET306" i="1"/>
  <c r="DU306" i="1"/>
  <c r="EA306" i="1"/>
  <c r="DS306" i="1"/>
  <c r="DY306" i="1" s="1"/>
  <c r="DI306" i="1"/>
  <c r="DO306" i="1" s="1"/>
  <c r="CX306" i="1"/>
  <c r="DC306" i="1"/>
  <c r="CR306" i="1"/>
  <c r="CW306" i="1"/>
  <c r="CY306" i="1" s="1"/>
  <c r="CN306" i="1"/>
  <c r="CI306" i="1"/>
  <c r="CC306" i="1"/>
  <c r="BK306" i="1"/>
  <c r="BE306" i="1"/>
  <c r="BD306" i="1"/>
  <c r="BC306" i="1"/>
  <c r="DG306" i="1" s="1"/>
  <c r="DM306" i="1"/>
  <c r="AG306" i="1"/>
  <c r="AH306" i="1"/>
  <c r="AB306" i="1"/>
  <c r="V306" i="1"/>
  <c r="Q306" i="1"/>
  <c r="P306" i="1"/>
  <c r="U306" i="1" s="1"/>
  <c r="L306" i="1"/>
  <c r="K306" i="1"/>
  <c r="M306" i="1"/>
  <c r="G306" i="1"/>
  <c r="H306" i="1" s="1"/>
  <c r="FO305" i="1"/>
  <c r="FK305" i="1"/>
  <c r="FL305" i="1" s="1"/>
  <c r="FE305" i="1"/>
  <c r="FF305" i="1" s="1"/>
  <c r="EY305" i="1"/>
  <c r="EZ305" i="1" s="1"/>
  <c r="ES305" i="1"/>
  <c r="ET305" i="1" s="1"/>
  <c r="DU305" i="1"/>
  <c r="EA305" i="1" s="1"/>
  <c r="DS305" i="1"/>
  <c r="DY305" i="1" s="1"/>
  <c r="DI305" i="1"/>
  <c r="DO305" i="1" s="1"/>
  <c r="CX305" i="1"/>
  <c r="DC305" i="1" s="1"/>
  <c r="CR305" i="1"/>
  <c r="CN305" i="1"/>
  <c r="CI305" i="1"/>
  <c r="CC305" i="1"/>
  <c r="BK305" i="1"/>
  <c r="BE305" i="1"/>
  <c r="BC305" i="1"/>
  <c r="DG305" i="1" s="1"/>
  <c r="DM305" i="1" s="1"/>
  <c r="AG305" i="1"/>
  <c r="BD305" i="1"/>
  <c r="BJ305" i="1" s="1"/>
  <c r="AB305" i="1"/>
  <c r="V305" i="1"/>
  <c r="Q305" i="1"/>
  <c r="P305" i="1"/>
  <c r="U305" i="1"/>
  <c r="L305" i="1"/>
  <c r="K305" i="1"/>
  <c r="G305" i="1"/>
  <c r="H305" i="1" s="1"/>
  <c r="AF304" i="1"/>
  <c r="FK304" i="1"/>
  <c r="FL304" i="1" s="1"/>
  <c r="FE304" i="1"/>
  <c r="FF304" i="1" s="1"/>
  <c r="EY304" i="1"/>
  <c r="EZ304" i="1" s="1"/>
  <c r="ES304" i="1"/>
  <c r="ET304" i="1" s="1"/>
  <c r="DU304" i="1"/>
  <c r="EA304" i="1" s="1"/>
  <c r="DI304" i="1"/>
  <c r="DO304" i="1" s="1"/>
  <c r="CX304" i="1"/>
  <c r="DC304" i="1" s="1"/>
  <c r="CN304" i="1"/>
  <c r="CI304" i="1"/>
  <c r="CC304" i="1"/>
  <c r="BK304" i="1"/>
  <c r="BE304" i="1"/>
  <c r="AG304" i="1"/>
  <c r="AB304" i="1"/>
  <c r="V304" i="1"/>
  <c r="Q304" i="1"/>
  <c r="L304" i="1"/>
  <c r="G304" i="1"/>
  <c r="H304" i="1" s="1"/>
  <c r="FO304" i="1"/>
  <c r="DS304" i="1"/>
  <c r="DY304" i="1" s="1"/>
  <c r="CR304" i="1"/>
  <c r="BC304" i="1"/>
  <c r="DG304" i="1" s="1"/>
  <c r="DM304" i="1" s="1"/>
  <c r="P304" i="1"/>
  <c r="U304" i="1"/>
  <c r="K304" i="1"/>
  <c r="J303" i="1"/>
  <c r="O303" i="1" s="1"/>
  <c r="T303" i="1" s="1"/>
  <c r="Y303" i="1" s="1"/>
  <c r="AD303" i="1" s="1"/>
  <c r="FO302" i="1"/>
  <c r="FN302" i="1"/>
  <c r="FL302" i="1"/>
  <c r="FF302" i="1"/>
  <c r="EZ302" i="1"/>
  <c r="ET302" i="1"/>
  <c r="EA302" i="1"/>
  <c r="DS302" i="1"/>
  <c r="DY302" i="1" s="1"/>
  <c r="DO302" i="1"/>
  <c r="DC302" i="1"/>
  <c r="CS302" i="1"/>
  <c r="CR302" i="1"/>
  <c r="CO302" i="1"/>
  <c r="CI302" i="1"/>
  <c r="CC302" i="1"/>
  <c r="BK302" i="1"/>
  <c r="BE302" i="1"/>
  <c r="BD302" i="1"/>
  <c r="BJ302" i="1" s="1"/>
  <c r="BC302" i="1"/>
  <c r="DG302" i="1" s="1"/>
  <c r="DM302" i="1" s="1"/>
  <c r="AG302" i="1"/>
  <c r="AH302" i="1"/>
  <c r="AB302" i="1"/>
  <c r="V302" i="1"/>
  <c r="Q302" i="1"/>
  <c r="P302" i="1"/>
  <c r="L302" i="1"/>
  <c r="K302" i="1"/>
  <c r="G302" i="1"/>
  <c r="H302" i="1" s="1"/>
  <c r="FO301" i="1"/>
  <c r="FN301" i="1"/>
  <c r="FL301" i="1"/>
  <c r="FF301" i="1"/>
  <c r="EZ301" i="1"/>
  <c r="ET301" i="1"/>
  <c r="EA301" i="1"/>
  <c r="DS301" i="1"/>
  <c r="DY301" i="1"/>
  <c r="DO301" i="1"/>
  <c r="DC301" i="1"/>
  <c r="CS301" i="1"/>
  <c r="CR301" i="1"/>
  <c r="CW301" i="1" s="1"/>
  <c r="CY301" i="1" s="1"/>
  <c r="CO301" i="1"/>
  <c r="CI301" i="1"/>
  <c r="CC301" i="1"/>
  <c r="BK301" i="1"/>
  <c r="BE301" i="1"/>
  <c r="BD301" i="1"/>
  <c r="BC301" i="1"/>
  <c r="DG301" i="1"/>
  <c r="DM301" i="1" s="1"/>
  <c r="AG301" i="1"/>
  <c r="AH301" i="1" s="1"/>
  <c r="AB301" i="1"/>
  <c r="V301" i="1"/>
  <c r="Q301" i="1"/>
  <c r="P301" i="1"/>
  <c r="L301" i="1"/>
  <c r="K301" i="1"/>
  <c r="G301" i="1"/>
  <c r="H301" i="1" s="1"/>
  <c r="L291" i="1"/>
  <c r="Q291" i="1"/>
  <c r="V291" i="1"/>
  <c r="AB291" i="1"/>
  <c r="FO300" i="1"/>
  <c r="FN300" i="1"/>
  <c r="FL300" i="1"/>
  <c r="FF300" i="1"/>
  <c r="EZ300" i="1"/>
  <c r="ET300" i="1"/>
  <c r="EA300" i="1"/>
  <c r="DS300" i="1"/>
  <c r="DY300" i="1" s="1"/>
  <c r="DO300" i="1"/>
  <c r="DC300" i="1"/>
  <c r="CS300" i="1"/>
  <c r="CR300" i="1"/>
  <c r="CO300" i="1"/>
  <c r="CI300" i="1"/>
  <c r="CC300" i="1"/>
  <c r="BK300" i="1"/>
  <c r="BE300" i="1"/>
  <c r="BD300" i="1"/>
  <c r="BC300" i="1"/>
  <c r="DG300" i="1" s="1"/>
  <c r="DM300" i="1" s="1"/>
  <c r="AG300" i="1"/>
  <c r="AH300" i="1" s="1"/>
  <c r="AB300" i="1"/>
  <c r="V300" i="1"/>
  <c r="W300" i="1" s="1"/>
  <c r="Q300" i="1"/>
  <c r="P300" i="1"/>
  <c r="L300" i="1"/>
  <c r="K300" i="1"/>
  <c r="M300" i="1" s="1"/>
  <c r="G300" i="1"/>
  <c r="H300" i="1" s="1"/>
  <c r="FO299" i="1"/>
  <c r="FN299" i="1"/>
  <c r="FL299" i="1"/>
  <c r="FF299" i="1"/>
  <c r="EZ299" i="1"/>
  <c r="ET299" i="1"/>
  <c r="EA299" i="1"/>
  <c r="DS299" i="1"/>
  <c r="DY299" i="1" s="1"/>
  <c r="DO299" i="1"/>
  <c r="DC299" i="1"/>
  <c r="CS299" i="1"/>
  <c r="CR299" i="1"/>
  <c r="CO299" i="1"/>
  <c r="CI299" i="1"/>
  <c r="CC299" i="1"/>
  <c r="BK299" i="1"/>
  <c r="BE299" i="1"/>
  <c r="BD299" i="1"/>
  <c r="BF299" i="1" s="1"/>
  <c r="BC299" i="1"/>
  <c r="DG299" i="1" s="1"/>
  <c r="DM299" i="1" s="1"/>
  <c r="AG299" i="1"/>
  <c r="AH299" i="1" s="1"/>
  <c r="AB299" i="1"/>
  <c r="V299" i="1"/>
  <c r="Q299" i="1"/>
  <c r="P299" i="1"/>
  <c r="R299" i="1"/>
  <c r="L299" i="1"/>
  <c r="K299" i="1"/>
  <c r="G299" i="1"/>
  <c r="H299" i="1" s="1"/>
  <c r="FO298" i="1"/>
  <c r="FN298" i="1"/>
  <c r="FL298" i="1"/>
  <c r="FF298" i="1"/>
  <c r="EZ298" i="1"/>
  <c r="ET298" i="1"/>
  <c r="EA298" i="1"/>
  <c r="DS298" i="1"/>
  <c r="DY298" i="1"/>
  <c r="DO298" i="1"/>
  <c r="DC298" i="1"/>
  <c r="CS298" i="1"/>
  <c r="CR298" i="1"/>
  <c r="CO298" i="1"/>
  <c r="CI298" i="1"/>
  <c r="CC298" i="1"/>
  <c r="BK298" i="1"/>
  <c r="BE298" i="1"/>
  <c r="BD298" i="1"/>
  <c r="BF298" i="1"/>
  <c r="BC298" i="1"/>
  <c r="DG298" i="1"/>
  <c r="DM298" i="1" s="1"/>
  <c r="AG298" i="1"/>
  <c r="AH298" i="1" s="1"/>
  <c r="AB298" i="1"/>
  <c r="V298" i="1"/>
  <c r="Q298" i="1"/>
  <c r="P298" i="1"/>
  <c r="R298" i="1"/>
  <c r="L298" i="1"/>
  <c r="K298" i="1"/>
  <c r="G298" i="1"/>
  <c r="H298" i="1"/>
  <c r="FO297" i="1"/>
  <c r="FN297" i="1"/>
  <c r="FL297" i="1"/>
  <c r="FF297" i="1"/>
  <c r="EZ297" i="1"/>
  <c r="ET297" i="1"/>
  <c r="EA297" i="1"/>
  <c r="DS297" i="1"/>
  <c r="DY297" i="1" s="1"/>
  <c r="DO297" i="1"/>
  <c r="DC297" i="1"/>
  <c r="CS297" i="1"/>
  <c r="CR297" i="1"/>
  <c r="CW297" i="1" s="1"/>
  <c r="DB297" i="1" s="1"/>
  <c r="CO297" i="1"/>
  <c r="CI297" i="1"/>
  <c r="CC297" i="1"/>
  <c r="BK297" i="1"/>
  <c r="BE297" i="1"/>
  <c r="BD297" i="1"/>
  <c r="BC297" i="1"/>
  <c r="DG297" i="1"/>
  <c r="DM297" i="1" s="1"/>
  <c r="AG297" i="1"/>
  <c r="AH297" i="1" s="1"/>
  <c r="AB297" i="1"/>
  <c r="V297" i="1"/>
  <c r="Q297" i="1"/>
  <c r="R297" i="1" s="1"/>
  <c r="P297" i="1"/>
  <c r="L297" i="1"/>
  <c r="K297" i="1"/>
  <c r="G297" i="1"/>
  <c r="H297" i="1" s="1"/>
  <c r="FO296" i="1"/>
  <c r="FN296" i="1"/>
  <c r="FL296" i="1"/>
  <c r="FF296" i="1"/>
  <c r="EZ296" i="1"/>
  <c r="ET296" i="1"/>
  <c r="EA296" i="1"/>
  <c r="DS296" i="1"/>
  <c r="DY296" i="1" s="1"/>
  <c r="DO296" i="1"/>
  <c r="DC296" i="1"/>
  <c r="CS296" i="1"/>
  <c r="CR296" i="1"/>
  <c r="CW296" i="1" s="1"/>
  <c r="CO296" i="1"/>
  <c r="CI296" i="1"/>
  <c r="CC296" i="1"/>
  <c r="BK296" i="1"/>
  <c r="BE296" i="1"/>
  <c r="BD296" i="1"/>
  <c r="BF296" i="1" s="1"/>
  <c r="BC296" i="1"/>
  <c r="DG296" i="1" s="1"/>
  <c r="DM296" i="1" s="1"/>
  <c r="AG296" i="1"/>
  <c r="AH296" i="1" s="1"/>
  <c r="AB296" i="1"/>
  <c r="V296" i="1"/>
  <c r="Q296" i="1"/>
  <c r="P296" i="1"/>
  <c r="L296" i="1"/>
  <c r="K296" i="1"/>
  <c r="M296" i="1"/>
  <c r="G296" i="1"/>
  <c r="H296" i="1" s="1"/>
  <c r="FO295" i="1"/>
  <c r="FN295" i="1"/>
  <c r="FL295" i="1"/>
  <c r="FF295" i="1"/>
  <c r="EZ295" i="1"/>
  <c r="ET295" i="1"/>
  <c r="EA295" i="1"/>
  <c r="DS295" i="1"/>
  <c r="DY295" i="1" s="1"/>
  <c r="DO295" i="1"/>
  <c r="DC295" i="1"/>
  <c r="CS295" i="1"/>
  <c r="CR295" i="1"/>
  <c r="CO295" i="1"/>
  <c r="CI295" i="1"/>
  <c r="CC295" i="1"/>
  <c r="BK295" i="1"/>
  <c r="BE295" i="1"/>
  <c r="BD295" i="1"/>
  <c r="BC295" i="1"/>
  <c r="DG295" i="1" s="1"/>
  <c r="DM295" i="1" s="1"/>
  <c r="AG295" i="1"/>
  <c r="AH295" i="1" s="1"/>
  <c r="AB295" i="1"/>
  <c r="V295" i="1"/>
  <c r="Q295" i="1"/>
  <c r="P295" i="1"/>
  <c r="L295" i="1"/>
  <c r="K295" i="1"/>
  <c r="G295" i="1"/>
  <c r="H295" i="1" s="1"/>
  <c r="FO294" i="1"/>
  <c r="FN294" i="1"/>
  <c r="FL294" i="1"/>
  <c r="FF294" i="1"/>
  <c r="EZ294" i="1"/>
  <c r="ET294" i="1"/>
  <c r="EA294" i="1"/>
  <c r="DS294" i="1"/>
  <c r="DY294" i="1" s="1"/>
  <c r="DO294" i="1"/>
  <c r="DC294" i="1"/>
  <c r="CS294" i="1"/>
  <c r="CR294" i="1"/>
  <c r="CT294" i="1" s="1"/>
  <c r="CO294" i="1"/>
  <c r="CI294" i="1"/>
  <c r="CC294" i="1"/>
  <c r="BK294" i="1"/>
  <c r="BE294" i="1"/>
  <c r="BD294" i="1"/>
  <c r="BF294" i="1" s="1"/>
  <c r="BC294" i="1"/>
  <c r="DG294" i="1" s="1"/>
  <c r="DM294" i="1" s="1"/>
  <c r="AG294" i="1"/>
  <c r="AH294" i="1" s="1"/>
  <c r="AB294" i="1"/>
  <c r="V294" i="1"/>
  <c r="Q294" i="1"/>
  <c r="P294" i="1"/>
  <c r="L294" i="1"/>
  <c r="K294" i="1"/>
  <c r="M294" i="1" s="1"/>
  <c r="G294" i="1"/>
  <c r="H294" i="1"/>
  <c r="FO293" i="1"/>
  <c r="FN293" i="1"/>
  <c r="FL293" i="1"/>
  <c r="FF293" i="1"/>
  <c r="EZ293" i="1"/>
  <c r="ET293" i="1"/>
  <c r="EA293" i="1"/>
  <c r="DS293" i="1"/>
  <c r="DY293" i="1" s="1"/>
  <c r="DO293" i="1"/>
  <c r="DC293" i="1"/>
  <c r="CS293" i="1"/>
  <c r="CR293" i="1"/>
  <c r="CO293" i="1"/>
  <c r="CI293" i="1"/>
  <c r="CC293" i="1"/>
  <c r="BK293" i="1"/>
  <c r="BE293" i="1"/>
  <c r="BD293" i="1"/>
  <c r="BF293" i="1" s="1"/>
  <c r="BC293" i="1"/>
  <c r="DG293" i="1" s="1"/>
  <c r="DM293" i="1" s="1"/>
  <c r="AG293" i="1"/>
  <c r="AH293" i="1" s="1"/>
  <c r="AB293" i="1"/>
  <c r="V293" i="1"/>
  <c r="Q293" i="1"/>
  <c r="P293" i="1"/>
  <c r="L293" i="1"/>
  <c r="K293" i="1"/>
  <c r="M293" i="1" s="1"/>
  <c r="G293" i="1"/>
  <c r="H293" i="1" s="1"/>
  <c r="G292" i="1"/>
  <c r="H292" i="1"/>
  <c r="K292" i="1"/>
  <c r="L292" i="1"/>
  <c r="P292" i="1"/>
  <c r="R292" i="1" s="1"/>
  <c r="Q292" i="1"/>
  <c r="V292" i="1"/>
  <c r="AB292" i="1"/>
  <c r="AG292" i="1"/>
  <c r="AH292" i="1"/>
  <c r="BC292" i="1"/>
  <c r="DG292" i="1"/>
  <c r="DM292" i="1" s="1"/>
  <c r="BD292" i="1"/>
  <c r="BE292" i="1"/>
  <c r="BK292" i="1"/>
  <c r="CC292" i="1"/>
  <c r="CI292" i="1"/>
  <c r="CO292" i="1"/>
  <c r="CR292" i="1"/>
  <c r="CW292" i="1" s="1"/>
  <c r="DB292" i="1"/>
  <c r="CS292" i="1"/>
  <c r="DC292" i="1"/>
  <c r="DO292" i="1"/>
  <c r="DS292" i="1"/>
  <c r="DY292" i="1" s="1"/>
  <c r="EA292" i="1"/>
  <c r="ET292" i="1"/>
  <c r="EZ292" i="1"/>
  <c r="FF292" i="1"/>
  <c r="FL292" i="1"/>
  <c r="FN292" i="1"/>
  <c r="FO292" i="1"/>
  <c r="CI291" i="1"/>
  <c r="CC291" i="1"/>
  <c r="BK291" i="1"/>
  <c r="BE291" i="1"/>
  <c r="AG291" i="1"/>
  <c r="G291" i="1"/>
  <c r="J290" i="1"/>
  <c r="O290" i="1" s="1"/>
  <c r="T290" i="1" s="1"/>
  <c r="Y290" i="1" s="1"/>
  <c r="AD290" i="1" s="1"/>
  <c r="FO291" i="1"/>
  <c r="FN291" i="1"/>
  <c r="FL291" i="1"/>
  <c r="FF291" i="1"/>
  <c r="EZ291" i="1"/>
  <c r="ET291" i="1"/>
  <c r="EA291" i="1"/>
  <c r="DS291" i="1"/>
  <c r="DY291" i="1" s="1"/>
  <c r="DO291" i="1"/>
  <c r="DC291" i="1"/>
  <c r="CS291" i="1"/>
  <c r="CR291" i="1"/>
  <c r="CO291" i="1"/>
  <c r="BD291" i="1"/>
  <c r="BJ291" i="1"/>
  <c r="BC291" i="1"/>
  <c r="DG291" i="1" s="1"/>
  <c r="DM291" i="1" s="1"/>
  <c r="AH291" i="1"/>
  <c r="P291" i="1"/>
  <c r="U291" i="1" s="1"/>
  <c r="K291" i="1"/>
  <c r="H291" i="1"/>
  <c r="FO289" i="1"/>
  <c r="FN289" i="1"/>
  <c r="FK289" i="1"/>
  <c r="FL289" i="1" s="1"/>
  <c r="FE289" i="1"/>
  <c r="FF289" i="1" s="1"/>
  <c r="EY289" i="1"/>
  <c r="EZ289" i="1" s="1"/>
  <c r="ES289" i="1"/>
  <c r="ET289" i="1" s="1"/>
  <c r="DU289" i="1"/>
  <c r="EA289" i="1" s="1"/>
  <c r="DS289" i="1"/>
  <c r="DY289" i="1"/>
  <c r="DI289" i="1"/>
  <c r="DO289" i="1" s="1"/>
  <c r="CX289" i="1"/>
  <c r="DC289" i="1" s="1"/>
  <c r="CR289" i="1"/>
  <c r="CN289" i="1"/>
  <c r="CI289" i="1"/>
  <c r="CC289" i="1"/>
  <c r="BK289" i="1"/>
  <c r="BE289" i="1"/>
  <c r="BD289" i="1"/>
  <c r="BJ289" i="1" s="1"/>
  <c r="BC289" i="1"/>
  <c r="DG289" i="1" s="1"/>
  <c r="DM289" i="1" s="1"/>
  <c r="AG289" i="1"/>
  <c r="AH289" i="1" s="1"/>
  <c r="AB289" i="1"/>
  <c r="V289" i="1"/>
  <c r="Q289" i="1"/>
  <c r="P289" i="1"/>
  <c r="U289" i="1" s="1"/>
  <c r="W289" i="1" s="1"/>
  <c r="L289" i="1"/>
  <c r="M289" i="1" s="1"/>
  <c r="K289" i="1"/>
  <c r="G289" i="1"/>
  <c r="H289" i="1" s="1"/>
  <c r="FO288" i="1"/>
  <c r="FN288" i="1"/>
  <c r="FK288" i="1"/>
  <c r="FL288" i="1"/>
  <c r="FE288" i="1"/>
  <c r="FF288" i="1"/>
  <c r="EY288" i="1"/>
  <c r="EZ288" i="1" s="1"/>
  <c r="ES288" i="1"/>
  <c r="ET288" i="1" s="1"/>
  <c r="DU288" i="1"/>
  <c r="EA288" i="1" s="1"/>
  <c r="DS288" i="1"/>
  <c r="DY288" i="1"/>
  <c r="DI288" i="1"/>
  <c r="DO288" i="1" s="1"/>
  <c r="CX288" i="1"/>
  <c r="CR288" i="1"/>
  <c r="CW288" i="1" s="1"/>
  <c r="DB288" i="1" s="1"/>
  <c r="CN288" i="1"/>
  <c r="CI288" i="1"/>
  <c r="CC288" i="1"/>
  <c r="BK288" i="1"/>
  <c r="BE288" i="1"/>
  <c r="BD288" i="1"/>
  <c r="BC288" i="1"/>
  <c r="DG288" i="1" s="1"/>
  <c r="DM288" i="1" s="1"/>
  <c r="AG288" i="1"/>
  <c r="AH288" i="1" s="1"/>
  <c r="AB288" i="1"/>
  <c r="V288" i="1"/>
  <c r="Q288" i="1"/>
  <c r="P288" i="1"/>
  <c r="L288" i="1"/>
  <c r="K288" i="1"/>
  <c r="G288" i="1"/>
  <c r="H288" i="1" s="1"/>
  <c r="FO287" i="1"/>
  <c r="FN287" i="1"/>
  <c r="FK287" i="1"/>
  <c r="FL287" i="1"/>
  <c r="FE287" i="1"/>
  <c r="FF287" i="1"/>
  <c r="EY287" i="1"/>
  <c r="EZ287" i="1" s="1"/>
  <c r="ES287" i="1"/>
  <c r="ET287" i="1" s="1"/>
  <c r="DU287" i="1"/>
  <c r="EA287" i="1" s="1"/>
  <c r="DS287" i="1"/>
  <c r="DY287" i="1"/>
  <c r="DI287" i="1"/>
  <c r="DO287" i="1" s="1"/>
  <c r="CX287" i="1"/>
  <c r="DC287" i="1" s="1"/>
  <c r="CR287" i="1"/>
  <c r="CW287" i="1" s="1"/>
  <c r="CN287" i="1"/>
  <c r="CS287" i="1"/>
  <c r="CI287" i="1"/>
  <c r="CC287" i="1"/>
  <c r="BK287" i="1"/>
  <c r="BE287" i="1"/>
  <c r="BD287" i="1"/>
  <c r="BC287" i="1"/>
  <c r="DG287" i="1" s="1"/>
  <c r="DM287" i="1" s="1"/>
  <c r="AG287" i="1"/>
  <c r="AH287" i="1"/>
  <c r="AB287" i="1"/>
  <c r="V287" i="1"/>
  <c r="Q287" i="1"/>
  <c r="P287" i="1"/>
  <c r="U287" i="1" s="1"/>
  <c r="L287" i="1"/>
  <c r="K287" i="1"/>
  <c r="G287" i="1"/>
  <c r="H287" i="1" s="1"/>
  <c r="FO286" i="1"/>
  <c r="FN286" i="1"/>
  <c r="FK286" i="1"/>
  <c r="FL286" i="1" s="1"/>
  <c r="FE286" i="1"/>
  <c r="FF286" i="1" s="1"/>
  <c r="EY286" i="1"/>
  <c r="EZ286" i="1" s="1"/>
  <c r="ES286" i="1"/>
  <c r="ET286" i="1" s="1"/>
  <c r="DU286" i="1"/>
  <c r="EA286" i="1" s="1"/>
  <c r="DS286" i="1"/>
  <c r="DY286" i="1" s="1"/>
  <c r="DI286" i="1"/>
  <c r="DO286" i="1" s="1"/>
  <c r="CX286" i="1"/>
  <c r="DC286" i="1" s="1"/>
  <c r="CR286" i="1"/>
  <c r="CN286" i="1"/>
  <c r="CO286" i="1"/>
  <c r="CS286" i="1"/>
  <c r="CI286" i="1"/>
  <c r="CC286" i="1"/>
  <c r="BK286" i="1"/>
  <c r="BE286" i="1"/>
  <c r="BF286" i="1" s="1"/>
  <c r="BD286" i="1"/>
  <c r="BJ286" i="1" s="1"/>
  <c r="CB286" i="1" s="1"/>
  <c r="CD286" i="1" s="1"/>
  <c r="BC286" i="1"/>
  <c r="DG286" i="1" s="1"/>
  <c r="DM286" i="1" s="1"/>
  <c r="AG286" i="1"/>
  <c r="AH286" i="1" s="1"/>
  <c r="AB286" i="1"/>
  <c r="V286" i="1"/>
  <c r="Q286" i="1"/>
  <c r="P286" i="1"/>
  <c r="U286" i="1" s="1"/>
  <c r="L286" i="1"/>
  <c r="K286" i="1"/>
  <c r="G286" i="1"/>
  <c r="H286" i="1" s="1"/>
  <c r="FO285" i="1"/>
  <c r="FN285" i="1"/>
  <c r="FK285" i="1"/>
  <c r="FL285" i="1" s="1"/>
  <c r="FE285" i="1"/>
  <c r="FF285" i="1" s="1"/>
  <c r="EY285" i="1"/>
  <c r="EZ285" i="1" s="1"/>
  <c r="ES285" i="1"/>
  <c r="ET285" i="1" s="1"/>
  <c r="DU285" i="1"/>
  <c r="EA285" i="1" s="1"/>
  <c r="DS285" i="1"/>
  <c r="DY285" i="1" s="1"/>
  <c r="DI285" i="1"/>
  <c r="DO285" i="1" s="1"/>
  <c r="CX285" i="1"/>
  <c r="DC285" i="1" s="1"/>
  <c r="CR285" i="1"/>
  <c r="CN285" i="1"/>
  <c r="CI285" i="1"/>
  <c r="CC285" i="1"/>
  <c r="BK285" i="1"/>
  <c r="BE285" i="1"/>
  <c r="BD285" i="1"/>
  <c r="BC285" i="1"/>
  <c r="DG285" i="1"/>
  <c r="DM285" i="1" s="1"/>
  <c r="AG285" i="1"/>
  <c r="AH285" i="1" s="1"/>
  <c r="AB285" i="1"/>
  <c r="V285" i="1"/>
  <c r="Q285" i="1"/>
  <c r="P285" i="1"/>
  <c r="L285" i="1"/>
  <c r="K285" i="1"/>
  <c r="G285" i="1"/>
  <c r="H285" i="1" s="1"/>
  <c r="FO284" i="1"/>
  <c r="FN284" i="1"/>
  <c r="FK284" i="1"/>
  <c r="FL284" i="1" s="1"/>
  <c r="FE284" i="1"/>
  <c r="FF284" i="1"/>
  <c r="EY284" i="1"/>
  <c r="EZ284" i="1" s="1"/>
  <c r="ES284" i="1"/>
  <c r="ET284" i="1" s="1"/>
  <c r="DU284" i="1"/>
  <c r="EA284" i="1" s="1"/>
  <c r="DS284" i="1"/>
  <c r="DY284" i="1"/>
  <c r="DI284" i="1"/>
  <c r="DO284" i="1" s="1"/>
  <c r="DC284" i="1"/>
  <c r="CX284" i="1"/>
  <c r="CR284" i="1"/>
  <c r="CW284" i="1" s="1"/>
  <c r="CY284" i="1" s="1"/>
  <c r="CN284" i="1"/>
  <c r="CS284" i="1" s="1"/>
  <c r="CI284" i="1"/>
  <c r="CC284" i="1"/>
  <c r="BK284" i="1"/>
  <c r="BE284" i="1"/>
  <c r="BD284" i="1"/>
  <c r="BJ284" i="1" s="1"/>
  <c r="BC284" i="1"/>
  <c r="DG284" i="1" s="1"/>
  <c r="DM284" i="1" s="1"/>
  <c r="AG284" i="1"/>
  <c r="AH284" i="1" s="1"/>
  <c r="AB284" i="1"/>
  <c r="V284" i="1"/>
  <c r="Q284" i="1"/>
  <c r="P284" i="1"/>
  <c r="U284" i="1" s="1"/>
  <c r="AA284" i="1" s="1"/>
  <c r="AC284" i="1" s="1"/>
  <c r="L284" i="1"/>
  <c r="K284" i="1"/>
  <c r="G284" i="1"/>
  <c r="H284" i="1" s="1"/>
  <c r="FO283" i="1"/>
  <c r="FN283" i="1"/>
  <c r="FK283" i="1"/>
  <c r="FL283" i="1" s="1"/>
  <c r="FE283" i="1"/>
  <c r="FF283" i="1" s="1"/>
  <c r="EY283" i="1"/>
  <c r="EZ283" i="1" s="1"/>
  <c r="ES283" i="1"/>
  <c r="ET283" i="1"/>
  <c r="DU283" i="1"/>
  <c r="EA283" i="1"/>
  <c r="DS283" i="1"/>
  <c r="DY283" i="1" s="1"/>
  <c r="DI283" i="1"/>
  <c r="DO283" i="1"/>
  <c r="CX283" i="1"/>
  <c r="DC283" i="1" s="1"/>
  <c r="CR283" i="1"/>
  <c r="CN283" i="1"/>
  <c r="CO283" i="1" s="1"/>
  <c r="CI283" i="1"/>
  <c r="CC283" i="1"/>
  <c r="BK283" i="1"/>
  <c r="BE283" i="1"/>
  <c r="BD283" i="1"/>
  <c r="BC283" i="1"/>
  <c r="DG283" i="1"/>
  <c r="DM283" i="1" s="1"/>
  <c r="AG283" i="1"/>
  <c r="AH283" i="1" s="1"/>
  <c r="AB283" i="1"/>
  <c r="V283" i="1"/>
  <c r="Q283" i="1"/>
  <c r="P283" i="1"/>
  <c r="L283" i="1"/>
  <c r="K283" i="1"/>
  <c r="M283" i="1" s="1"/>
  <c r="G283" i="1"/>
  <c r="H283" i="1" s="1"/>
  <c r="FO282" i="1"/>
  <c r="FN282" i="1"/>
  <c r="FK282" i="1"/>
  <c r="FL282" i="1" s="1"/>
  <c r="FE282" i="1"/>
  <c r="FF282" i="1" s="1"/>
  <c r="EY282" i="1"/>
  <c r="EZ282" i="1"/>
  <c r="ES282" i="1"/>
  <c r="ET282" i="1" s="1"/>
  <c r="DU282" i="1"/>
  <c r="EA282" i="1"/>
  <c r="DS282" i="1"/>
  <c r="DY282" i="1" s="1"/>
  <c r="DI282" i="1"/>
  <c r="DO282" i="1"/>
  <c r="CX282" i="1"/>
  <c r="DC282" i="1"/>
  <c r="CR282" i="1"/>
  <c r="CW282" i="1" s="1"/>
  <c r="CN282" i="1"/>
  <c r="CI282" i="1"/>
  <c r="CC282" i="1"/>
  <c r="BK282" i="1"/>
  <c r="BE282" i="1"/>
  <c r="BD282" i="1"/>
  <c r="BC282" i="1"/>
  <c r="DG282" i="1" s="1"/>
  <c r="DM282" i="1" s="1"/>
  <c r="AG282" i="1"/>
  <c r="AH282" i="1"/>
  <c r="AB282" i="1"/>
  <c r="V282" i="1"/>
  <c r="Q282" i="1"/>
  <c r="P282" i="1"/>
  <c r="U282" i="1" s="1"/>
  <c r="L282" i="1"/>
  <c r="K282" i="1"/>
  <c r="G282" i="1"/>
  <c r="H282" i="1" s="1"/>
  <c r="FO281" i="1"/>
  <c r="FN281" i="1"/>
  <c r="FK281" i="1"/>
  <c r="FL281" i="1" s="1"/>
  <c r="FE281" i="1"/>
  <c r="FF281" i="1" s="1"/>
  <c r="EY281" i="1"/>
  <c r="EZ281" i="1" s="1"/>
  <c r="ES281" i="1"/>
  <c r="ET281" i="1" s="1"/>
  <c r="DU281" i="1"/>
  <c r="EA281" i="1" s="1"/>
  <c r="DS281" i="1"/>
  <c r="DY281" i="1"/>
  <c r="DI281" i="1"/>
  <c r="DO281" i="1" s="1"/>
  <c r="CX281" i="1"/>
  <c r="DC281" i="1" s="1"/>
  <c r="CR281" i="1"/>
  <c r="CN281" i="1"/>
  <c r="CS281" i="1"/>
  <c r="CI281" i="1"/>
  <c r="CC281" i="1"/>
  <c r="BK281" i="1"/>
  <c r="BE281" i="1"/>
  <c r="BD281" i="1"/>
  <c r="BC281" i="1"/>
  <c r="DG281" i="1" s="1"/>
  <c r="DM281" i="1" s="1"/>
  <c r="AG281" i="1"/>
  <c r="AH281" i="1" s="1"/>
  <c r="AB281" i="1"/>
  <c r="V281" i="1"/>
  <c r="Q281" i="1"/>
  <c r="P281" i="1"/>
  <c r="L281" i="1"/>
  <c r="K281" i="1"/>
  <c r="G281" i="1"/>
  <c r="H281" i="1" s="1"/>
  <c r="FO280" i="1"/>
  <c r="FN280" i="1"/>
  <c r="FK280" i="1"/>
  <c r="FL280" i="1" s="1"/>
  <c r="FE280" i="1"/>
  <c r="FF280" i="1"/>
  <c r="EY280" i="1"/>
  <c r="EZ280" i="1" s="1"/>
  <c r="ES280" i="1"/>
  <c r="ET280" i="1" s="1"/>
  <c r="DU280" i="1"/>
  <c r="EA280" i="1" s="1"/>
  <c r="DS280" i="1"/>
  <c r="DY280" i="1"/>
  <c r="DI280" i="1"/>
  <c r="DO280" i="1" s="1"/>
  <c r="CX280" i="1"/>
  <c r="DC280" i="1" s="1"/>
  <c r="CR280" i="1"/>
  <c r="CN280" i="1"/>
  <c r="CS280" i="1" s="1"/>
  <c r="CI280" i="1"/>
  <c r="CC280" i="1"/>
  <c r="BK280" i="1"/>
  <c r="BE280" i="1"/>
  <c r="BD280" i="1"/>
  <c r="BC280" i="1"/>
  <c r="DG280" i="1" s="1"/>
  <c r="DM280" i="1" s="1"/>
  <c r="AG280" i="1"/>
  <c r="AH280" i="1" s="1"/>
  <c r="AB280" i="1"/>
  <c r="V280" i="1"/>
  <c r="Q280" i="1"/>
  <c r="P280" i="1"/>
  <c r="R280" i="1" s="1"/>
  <c r="L280" i="1"/>
  <c r="K280" i="1"/>
  <c r="G280" i="1"/>
  <c r="H280" i="1"/>
  <c r="FO279" i="1"/>
  <c r="FN279" i="1"/>
  <c r="FK279" i="1"/>
  <c r="FL279" i="1" s="1"/>
  <c r="FE279" i="1"/>
  <c r="FF279" i="1" s="1"/>
  <c r="EY279" i="1"/>
  <c r="EZ279" i="1" s="1"/>
  <c r="ES279" i="1"/>
  <c r="ET279" i="1"/>
  <c r="DU279" i="1"/>
  <c r="EA279" i="1" s="1"/>
  <c r="DS279" i="1"/>
  <c r="DY279" i="1" s="1"/>
  <c r="DI279" i="1"/>
  <c r="DO279" i="1" s="1"/>
  <c r="CX279" i="1"/>
  <c r="DC279" i="1" s="1"/>
  <c r="CR279" i="1"/>
  <c r="CN279" i="1"/>
  <c r="CS279" i="1" s="1"/>
  <c r="CT279" i="1" s="1"/>
  <c r="CI279" i="1"/>
  <c r="CC279" i="1"/>
  <c r="BK279" i="1"/>
  <c r="BE279" i="1"/>
  <c r="BD279" i="1"/>
  <c r="BC279" i="1"/>
  <c r="DG279" i="1" s="1"/>
  <c r="DM279" i="1" s="1"/>
  <c r="AG279" i="1"/>
  <c r="AH279" i="1" s="1"/>
  <c r="AB279" i="1"/>
  <c r="V279" i="1"/>
  <c r="Q279" i="1"/>
  <c r="P279" i="1"/>
  <c r="L279" i="1"/>
  <c r="K279" i="1"/>
  <c r="G279" i="1"/>
  <c r="H279" i="1"/>
  <c r="FK278" i="1"/>
  <c r="FL278" i="1" s="1"/>
  <c r="FE278" i="1"/>
  <c r="FF278" i="1" s="1"/>
  <c r="EY278" i="1"/>
  <c r="EZ278" i="1" s="1"/>
  <c r="ES278" i="1"/>
  <c r="ET278" i="1" s="1"/>
  <c r="DU278" i="1"/>
  <c r="EA278" i="1" s="1"/>
  <c r="DI278" i="1"/>
  <c r="DO278" i="1"/>
  <c r="CX278" i="1"/>
  <c r="DC278" i="1" s="1"/>
  <c r="CN278" i="1"/>
  <c r="CS278" i="1" s="1"/>
  <c r="CI278" i="1"/>
  <c r="CC278" i="1"/>
  <c r="BK278" i="1"/>
  <c r="BE278" i="1"/>
  <c r="AG278" i="1"/>
  <c r="AB278" i="1"/>
  <c r="V278" i="1"/>
  <c r="Q278" i="1"/>
  <c r="L278" i="1"/>
  <c r="G278" i="1"/>
  <c r="H278" i="1"/>
  <c r="FO278" i="1"/>
  <c r="FN278" i="1"/>
  <c r="DS278" i="1"/>
  <c r="DY278" i="1" s="1"/>
  <c r="CR278" i="1"/>
  <c r="BD278" i="1"/>
  <c r="BJ278" i="1" s="1"/>
  <c r="BC278" i="1"/>
  <c r="DG278" i="1" s="1"/>
  <c r="DM278" i="1" s="1"/>
  <c r="AH278" i="1"/>
  <c r="P278" i="1"/>
  <c r="K278" i="1"/>
  <c r="J277" i="1"/>
  <c r="O277" i="1" s="1"/>
  <c r="T277" i="1" s="1"/>
  <c r="Y277" i="1" s="1"/>
  <c r="AD277" i="1" s="1"/>
  <c r="BB277" i="1" s="1"/>
  <c r="FO276" i="1"/>
  <c r="FN276" i="1"/>
  <c r="FK276" i="1"/>
  <c r="FL276" i="1" s="1"/>
  <c r="FE276" i="1"/>
  <c r="FF276" i="1" s="1"/>
  <c r="EY276" i="1"/>
  <c r="EZ276" i="1" s="1"/>
  <c r="ES276" i="1"/>
  <c r="ET276" i="1" s="1"/>
  <c r="DU276" i="1"/>
  <c r="EA276" i="1" s="1"/>
  <c r="DS276" i="1"/>
  <c r="DY276" i="1" s="1"/>
  <c r="DI276" i="1"/>
  <c r="DO276" i="1" s="1"/>
  <c r="CX276" i="1"/>
  <c r="DC276" i="1"/>
  <c r="CR276" i="1"/>
  <c r="CW276" i="1" s="1"/>
  <c r="DB276" i="1" s="1"/>
  <c r="CN276" i="1"/>
  <c r="CS276" i="1" s="1"/>
  <c r="CI276" i="1"/>
  <c r="CC276" i="1"/>
  <c r="BK276" i="1"/>
  <c r="BE276" i="1"/>
  <c r="BD276" i="1"/>
  <c r="BJ276" i="1"/>
  <c r="BC276" i="1"/>
  <c r="DG276" i="1" s="1"/>
  <c r="DM276" i="1" s="1"/>
  <c r="AG276" i="1"/>
  <c r="AH276" i="1" s="1"/>
  <c r="AB276" i="1"/>
  <c r="V276" i="1"/>
  <c r="Q276" i="1"/>
  <c r="P276" i="1"/>
  <c r="U276" i="1" s="1"/>
  <c r="L276" i="1"/>
  <c r="K276" i="1"/>
  <c r="G276" i="1"/>
  <c r="H276" i="1" s="1"/>
  <c r="FO275" i="1"/>
  <c r="FN275" i="1"/>
  <c r="FK275" i="1"/>
  <c r="FL275" i="1" s="1"/>
  <c r="FE275" i="1"/>
  <c r="FF275" i="1" s="1"/>
  <c r="EY275" i="1"/>
  <c r="EZ275" i="1" s="1"/>
  <c r="ES275" i="1"/>
  <c r="ET275" i="1" s="1"/>
  <c r="DU275" i="1"/>
  <c r="EA275" i="1"/>
  <c r="DS275" i="1"/>
  <c r="DY275" i="1" s="1"/>
  <c r="DI275" i="1"/>
  <c r="DO275" i="1" s="1"/>
  <c r="CX275" i="1"/>
  <c r="DC275" i="1" s="1"/>
  <c r="CR275" i="1"/>
  <c r="CN275" i="1"/>
  <c r="CI275" i="1"/>
  <c r="CC275" i="1"/>
  <c r="BK275" i="1"/>
  <c r="BE275" i="1"/>
  <c r="BD275" i="1"/>
  <c r="BC275" i="1"/>
  <c r="DG275" i="1" s="1"/>
  <c r="DM275" i="1" s="1"/>
  <c r="AG275" i="1"/>
  <c r="AH275" i="1" s="1"/>
  <c r="AB275" i="1"/>
  <c r="V275" i="1"/>
  <c r="Q275" i="1"/>
  <c r="P275" i="1"/>
  <c r="U275" i="1"/>
  <c r="L275" i="1"/>
  <c r="K275" i="1"/>
  <c r="G275" i="1"/>
  <c r="H275" i="1" s="1"/>
  <c r="FO274" i="1"/>
  <c r="FN274" i="1"/>
  <c r="FK274" i="1"/>
  <c r="FL274" i="1" s="1"/>
  <c r="FE274" i="1"/>
  <c r="FF274" i="1" s="1"/>
  <c r="EY274" i="1"/>
  <c r="EZ274" i="1" s="1"/>
  <c r="ES274" i="1"/>
  <c r="ET274" i="1" s="1"/>
  <c r="DU274" i="1"/>
  <c r="EA274" i="1" s="1"/>
  <c r="DS274" i="1"/>
  <c r="DY274" i="1" s="1"/>
  <c r="DI274" i="1"/>
  <c r="DO274" i="1" s="1"/>
  <c r="CX274" i="1"/>
  <c r="DC274" i="1"/>
  <c r="CR274" i="1"/>
  <c r="CN274" i="1"/>
  <c r="CS274" i="1" s="1"/>
  <c r="CI274" i="1"/>
  <c r="CC274" i="1"/>
  <c r="BK274" i="1"/>
  <c r="BE274" i="1"/>
  <c r="BD274" i="1"/>
  <c r="BC274" i="1"/>
  <c r="DG274" i="1" s="1"/>
  <c r="DM274" i="1" s="1"/>
  <c r="AG274" i="1"/>
  <c r="AH274" i="1" s="1"/>
  <c r="AB274" i="1"/>
  <c r="V274" i="1"/>
  <c r="Q274" i="1"/>
  <c r="P274" i="1"/>
  <c r="U274" i="1" s="1"/>
  <c r="L274" i="1"/>
  <c r="K274" i="1"/>
  <c r="G274" i="1"/>
  <c r="H274" i="1" s="1"/>
  <c r="FO273" i="1"/>
  <c r="FN273" i="1"/>
  <c r="FK273" i="1"/>
  <c r="FL273" i="1"/>
  <c r="FE273" i="1"/>
  <c r="FF273" i="1" s="1"/>
  <c r="EY273" i="1"/>
  <c r="EZ273" i="1" s="1"/>
  <c r="ES273" i="1"/>
  <c r="ET273" i="1" s="1"/>
  <c r="DU273" i="1"/>
  <c r="EA273" i="1" s="1"/>
  <c r="DS273" i="1"/>
  <c r="DY273" i="1" s="1"/>
  <c r="DI273" i="1"/>
  <c r="DO273" i="1" s="1"/>
  <c r="CX273" i="1"/>
  <c r="DC273" i="1" s="1"/>
  <c r="CR273" i="1"/>
  <c r="CN273" i="1"/>
  <c r="CI273" i="1"/>
  <c r="CC273" i="1"/>
  <c r="BK273" i="1"/>
  <c r="BE273" i="1"/>
  <c r="BD273" i="1"/>
  <c r="BF273" i="1" s="1"/>
  <c r="BC273" i="1"/>
  <c r="DG273" i="1" s="1"/>
  <c r="DM273" i="1" s="1"/>
  <c r="AG273" i="1"/>
  <c r="AH273" i="1" s="1"/>
  <c r="AB273" i="1"/>
  <c r="V273" i="1"/>
  <c r="Q273" i="1"/>
  <c r="P273" i="1"/>
  <c r="L273" i="1"/>
  <c r="K273" i="1"/>
  <c r="G273" i="1"/>
  <c r="H273" i="1" s="1"/>
  <c r="FO272" i="1"/>
  <c r="FN272" i="1"/>
  <c r="FK272" i="1"/>
  <c r="FL272" i="1"/>
  <c r="FE272" i="1"/>
  <c r="FF272" i="1" s="1"/>
  <c r="EY272" i="1"/>
  <c r="EZ272" i="1" s="1"/>
  <c r="ES272" i="1"/>
  <c r="ET272" i="1"/>
  <c r="DU272" i="1"/>
  <c r="EA272" i="1" s="1"/>
  <c r="DS272" i="1"/>
  <c r="DY272" i="1" s="1"/>
  <c r="DI272" i="1"/>
  <c r="DO272" i="1"/>
  <c r="CX272" i="1"/>
  <c r="DC272" i="1" s="1"/>
  <c r="DD272" i="1" s="1"/>
  <c r="CR272" i="1"/>
  <c r="CW272" i="1" s="1"/>
  <c r="CN272" i="1"/>
  <c r="CO272" i="1" s="1"/>
  <c r="CI272" i="1"/>
  <c r="CC272" i="1"/>
  <c r="BK272" i="1"/>
  <c r="BE272" i="1"/>
  <c r="BD272" i="1"/>
  <c r="BJ272" i="1" s="1"/>
  <c r="CB272" i="1" s="1"/>
  <c r="BC272" i="1"/>
  <c r="DG272" i="1" s="1"/>
  <c r="DM272" i="1" s="1"/>
  <c r="AG272" i="1"/>
  <c r="AH272" i="1" s="1"/>
  <c r="AB272" i="1"/>
  <c r="V272" i="1"/>
  <c r="Q272" i="1"/>
  <c r="P272" i="1"/>
  <c r="L272" i="1"/>
  <c r="K272" i="1"/>
  <c r="G272" i="1"/>
  <c r="H272" i="1" s="1"/>
  <c r="FO271" i="1"/>
  <c r="FN271" i="1"/>
  <c r="FK271" i="1"/>
  <c r="FL271" i="1" s="1"/>
  <c r="FE271" i="1"/>
  <c r="FF271" i="1" s="1"/>
  <c r="EY271" i="1"/>
  <c r="EZ271" i="1" s="1"/>
  <c r="ES271" i="1"/>
  <c r="ET271" i="1" s="1"/>
  <c r="DU271" i="1"/>
  <c r="EA271" i="1" s="1"/>
  <c r="DS271" i="1"/>
  <c r="DY271" i="1" s="1"/>
  <c r="DI271" i="1"/>
  <c r="DO271" i="1" s="1"/>
  <c r="CX271" i="1"/>
  <c r="DC271" i="1"/>
  <c r="CR271" i="1"/>
  <c r="CW271" i="1" s="1"/>
  <c r="DB271" i="1" s="1"/>
  <c r="CN271" i="1"/>
  <c r="CI271" i="1"/>
  <c r="CC271" i="1"/>
  <c r="BK271" i="1"/>
  <c r="BE271" i="1"/>
  <c r="BD271" i="1"/>
  <c r="BJ271" i="1" s="1"/>
  <c r="BC271" i="1"/>
  <c r="DG271" i="1" s="1"/>
  <c r="DM271" i="1" s="1"/>
  <c r="AG271" i="1"/>
  <c r="AH271" i="1" s="1"/>
  <c r="AB271" i="1"/>
  <c r="V271" i="1"/>
  <c r="Q271" i="1"/>
  <c r="P271" i="1"/>
  <c r="L271" i="1"/>
  <c r="K271" i="1"/>
  <c r="G271" i="1"/>
  <c r="H271" i="1"/>
  <c r="FO270" i="1"/>
  <c r="FN270" i="1"/>
  <c r="FK270" i="1"/>
  <c r="FL270" i="1" s="1"/>
  <c r="FE270" i="1"/>
  <c r="FF270" i="1" s="1"/>
  <c r="EY270" i="1"/>
  <c r="EZ270" i="1" s="1"/>
  <c r="ES270" i="1"/>
  <c r="ET270" i="1" s="1"/>
  <c r="DU270" i="1"/>
  <c r="EA270" i="1" s="1"/>
  <c r="DS270" i="1"/>
  <c r="DY270" i="1"/>
  <c r="DI270" i="1"/>
  <c r="DO270" i="1" s="1"/>
  <c r="CX270" i="1"/>
  <c r="CR270" i="1"/>
  <c r="CN270" i="1"/>
  <c r="CS270" i="1" s="1"/>
  <c r="CI270" i="1"/>
  <c r="CC270" i="1"/>
  <c r="BK270" i="1"/>
  <c r="BE270" i="1"/>
  <c r="BD270" i="1"/>
  <c r="BJ270" i="1" s="1"/>
  <c r="BC270" i="1"/>
  <c r="DG270" i="1" s="1"/>
  <c r="DM270" i="1" s="1"/>
  <c r="AG270" i="1"/>
  <c r="AH270" i="1" s="1"/>
  <c r="AB270" i="1"/>
  <c r="V270" i="1"/>
  <c r="Q270" i="1"/>
  <c r="P270" i="1"/>
  <c r="U270" i="1" s="1"/>
  <c r="L270" i="1"/>
  <c r="K270" i="1"/>
  <c r="G270" i="1"/>
  <c r="H270" i="1"/>
  <c r="FO269" i="1"/>
  <c r="FN269" i="1"/>
  <c r="FK269" i="1"/>
  <c r="FL269" i="1" s="1"/>
  <c r="FE269" i="1"/>
  <c r="FF269" i="1" s="1"/>
  <c r="EY269" i="1"/>
  <c r="EZ269" i="1"/>
  <c r="ES269" i="1"/>
  <c r="ET269" i="1" s="1"/>
  <c r="DU269" i="1"/>
  <c r="EA269" i="1" s="1"/>
  <c r="DS269" i="1"/>
  <c r="DY269" i="1"/>
  <c r="DI269" i="1"/>
  <c r="DO269" i="1" s="1"/>
  <c r="CX269" i="1"/>
  <c r="DC269" i="1" s="1"/>
  <c r="CR269" i="1"/>
  <c r="CW269" i="1" s="1"/>
  <c r="CN269" i="1"/>
  <c r="CS269" i="1" s="1"/>
  <c r="CT269" i="1" s="1"/>
  <c r="CI269" i="1"/>
  <c r="CC269" i="1"/>
  <c r="BK269" i="1"/>
  <c r="BE269" i="1"/>
  <c r="BD269" i="1"/>
  <c r="BJ269" i="1" s="1"/>
  <c r="BC269" i="1"/>
  <c r="DG269" i="1" s="1"/>
  <c r="DM269" i="1"/>
  <c r="AG269" i="1"/>
  <c r="AH269" i="1" s="1"/>
  <c r="AB269" i="1"/>
  <c r="V269" i="1"/>
  <c r="Q269" i="1"/>
  <c r="P269" i="1"/>
  <c r="U269" i="1" s="1"/>
  <c r="L269" i="1"/>
  <c r="K269" i="1"/>
  <c r="G269" i="1"/>
  <c r="H269" i="1"/>
  <c r="FO268" i="1"/>
  <c r="FN268" i="1"/>
  <c r="FK268" i="1"/>
  <c r="FL268" i="1" s="1"/>
  <c r="FE268" i="1"/>
  <c r="FF268" i="1" s="1"/>
  <c r="EY268" i="1"/>
  <c r="EZ268" i="1" s="1"/>
  <c r="ES268" i="1"/>
  <c r="ET268" i="1" s="1"/>
  <c r="DU268" i="1"/>
  <c r="EA268" i="1" s="1"/>
  <c r="DS268" i="1"/>
  <c r="DY268" i="1" s="1"/>
  <c r="DI268" i="1"/>
  <c r="DO268" i="1"/>
  <c r="CX268" i="1"/>
  <c r="DC268" i="1" s="1"/>
  <c r="CR268" i="1"/>
  <c r="CN268" i="1"/>
  <c r="CO268" i="1" s="1"/>
  <c r="CI268" i="1"/>
  <c r="CC268" i="1"/>
  <c r="BK268" i="1"/>
  <c r="BE268" i="1"/>
  <c r="BD268" i="1"/>
  <c r="BC268" i="1"/>
  <c r="DG268" i="1" s="1"/>
  <c r="DM268" i="1" s="1"/>
  <c r="AG268" i="1"/>
  <c r="AH268" i="1" s="1"/>
  <c r="AB268" i="1"/>
  <c r="V268" i="1"/>
  <c r="Q268" i="1"/>
  <c r="P268" i="1"/>
  <c r="L268" i="1"/>
  <c r="K268" i="1"/>
  <c r="G268" i="1"/>
  <c r="H268" i="1" s="1"/>
  <c r="FO267" i="1"/>
  <c r="FN267" i="1"/>
  <c r="FK267" i="1"/>
  <c r="FL267" i="1" s="1"/>
  <c r="FE267" i="1"/>
  <c r="FF267" i="1" s="1"/>
  <c r="EY267" i="1"/>
  <c r="EZ267" i="1" s="1"/>
  <c r="ES267" i="1"/>
  <c r="ET267" i="1" s="1"/>
  <c r="DU267" i="1"/>
  <c r="EA267" i="1" s="1"/>
  <c r="DS267" i="1"/>
  <c r="DY267" i="1" s="1"/>
  <c r="DI267" i="1"/>
  <c r="DO267" i="1" s="1"/>
  <c r="CX267" i="1"/>
  <c r="DC267" i="1"/>
  <c r="CR267" i="1"/>
  <c r="CW267" i="1" s="1"/>
  <c r="CN267" i="1"/>
  <c r="CS267" i="1"/>
  <c r="CI267" i="1"/>
  <c r="CC267" i="1"/>
  <c r="BK267" i="1"/>
  <c r="BE267" i="1"/>
  <c r="BD267" i="1"/>
  <c r="BJ267" i="1" s="1"/>
  <c r="BC267" i="1"/>
  <c r="DG267" i="1" s="1"/>
  <c r="DM267" i="1" s="1"/>
  <c r="AG267" i="1"/>
  <c r="AH267" i="1" s="1"/>
  <c r="AB267" i="1"/>
  <c r="V267" i="1"/>
  <c r="Q267" i="1"/>
  <c r="P267" i="1"/>
  <c r="L267" i="1"/>
  <c r="K267" i="1"/>
  <c r="G267" i="1"/>
  <c r="H267" i="1" s="1"/>
  <c r="FO266" i="1"/>
  <c r="FN266" i="1"/>
  <c r="FK266" i="1"/>
  <c r="FL266" i="1"/>
  <c r="FE266" i="1"/>
  <c r="FF266" i="1"/>
  <c r="EY266" i="1"/>
  <c r="EZ266" i="1" s="1"/>
  <c r="ES266" i="1"/>
  <c r="ET266" i="1"/>
  <c r="DU266" i="1"/>
  <c r="EA266" i="1" s="1"/>
  <c r="DS266" i="1"/>
  <c r="DY266" i="1"/>
  <c r="DI266" i="1"/>
  <c r="DO266" i="1" s="1"/>
  <c r="CX266" i="1"/>
  <c r="DC266" i="1" s="1"/>
  <c r="CR266" i="1"/>
  <c r="CN266" i="1"/>
  <c r="CS266" i="1" s="1"/>
  <c r="CI266" i="1"/>
  <c r="CC266" i="1"/>
  <c r="BK266" i="1"/>
  <c r="BE266" i="1"/>
  <c r="BD266" i="1"/>
  <c r="BJ266" i="1" s="1"/>
  <c r="BF266" i="1"/>
  <c r="BC266" i="1"/>
  <c r="DG266" i="1" s="1"/>
  <c r="DM266" i="1" s="1"/>
  <c r="AG266" i="1"/>
  <c r="AH266" i="1" s="1"/>
  <c r="AB266" i="1"/>
  <c r="V266" i="1"/>
  <c r="Q266" i="1"/>
  <c r="P266" i="1"/>
  <c r="U266" i="1" s="1"/>
  <c r="AA266" i="1"/>
  <c r="L266" i="1"/>
  <c r="K266" i="1"/>
  <c r="G266" i="1"/>
  <c r="H266" i="1" s="1"/>
  <c r="FK265" i="1"/>
  <c r="FL265" i="1" s="1"/>
  <c r="FE265" i="1"/>
  <c r="FF265" i="1" s="1"/>
  <c r="EY265" i="1"/>
  <c r="EZ265" i="1" s="1"/>
  <c r="ES265" i="1"/>
  <c r="ET265" i="1"/>
  <c r="DU265" i="1"/>
  <c r="EA265" i="1" s="1"/>
  <c r="DI265" i="1"/>
  <c r="DO265" i="1"/>
  <c r="CX265" i="1"/>
  <c r="DC265" i="1" s="1"/>
  <c r="CN265" i="1"/>
  <c r="CS265" i="1"/>
  <c r="CI265" i="1"/>
  <c r="CC265" i="1"/>
  <c r="BK265" i="1"/>
  <c r="BE265" i="1"/>
  <c r="AG265" i="1"/>
  <c r="AH265" i="1" s="1"/>
  <c r="AB265" i="1"/>
  <c r="V265" i="1"/>
  <c r="Q265" i="1"/>
  <c r="L265" i="1"/>
  <c r="G265" i="1"/>
  <c r="H265" i="1" s="1"/>
  <c r="FO265" i="1"/>
  <c r="FN265" i="1"/>
  <c r="DS265" i="1"/>
  <c r="DY265" i="1" s="1"/>
  <c r="CR265" i="1"/>
  <c r="BD265" i="1"/>
  <c r="BJ265" i="1" s="1"/>
  <c r="BC265" i="1"/>
  <c r="DG265" i="1" s="1"/>
  <c r="DM265" i="1" s="1"/>
  <c r="P265" i="1"/>
  <c r="K265" i="1"/>
  <c r="M265" i="1" s="1"/>
  <c r="J264" i="1"/>
  <c r="O264" i="1" s="1"/>
  <c r="T264" i="1" s="1"/>
  <c r="Y264" i="1" s="1"/>
  <c r="AD264" i="1" s="1"/>
  <c r="BG264" i="1" s="1"/>
  <c r="FO263" i="1"/>
  <c r="FN263" i="1"/>
  <c r="FL263" i="1"/>
  <c r="FF263" i="1"/>
  <c r="EZ263" i="1"/>
  <c r="ET263" i="1"/>
  <c r="EA263" i="1"/>
  <c r="DS263" i="1"/>
  <c r="DY263" i="1" s="1"/>
  <c r="DO263" i="1"/>
  <c r="DC263" i="1"/>
  <c r="CS263" i="1"/>
  <c r="CR263" i="1"/>
  <c r="CW263" i="1" s="1"/>
  <c r="CO263" i="1"/>
  <c r="CI263" i="1"/>
  <c r="CC263" i="1"/>
  <c r="BK263" i="1"/>
  <c r="BE263" i="1"/>
  <c r="BD263" i="1"/>
  <c r="BC263" i="1"/>
  <c r="DG263" i="1" s="1"/>
  <c r="DM263" i="1" s="1"/>
  <c r="AG263" i="1"/>
  <c r="AH263" i="1" s="1"/>
  <c r="AB263" i="1"/>
  <c r="V263" i="1"/>
  <c r="Q263" i="1"/>
  <c r="P263" i="1"/>
  <c r="L263" i="1"/>
  <c r="K263" i="1"/>
  <c r="G263" i="1"/>
  <c r="H263" i="1" s="1"/>
  <c r="FO262" i="1"/>
  <c r="FN262" i="1"/>
  <c r="FL262" i="1"/>
  <c r="FF262" i="1"/>
  <c r="EZ262" i="1"/>
  <c r="ET262" i="1"/>
  <c r="EA262" i="1"/>
  <c r="DS262" i="1"/>
  <c r="DY262" i="1" s="1"/>
  <c r="DO262" i="1"/>
  <c r="DC262" i="1"/>
  <c r="CS262" i="1"/>
  <c r="CR262" i="1"/>
  <c r="CO262" i="1"/>
  <c r="CI262" i="1"/>
  <c r="CC262" i="1"/>
  <c r="BK262" i="1"/>
  <c r="BE262" i="1"/>
  <c r="BD262" i="1"/>
  <c r="BC262" i="1"/>
  <c r="DG262" i="1" s="1"/>
  <c r="DM262" i="1" s="1"/>
  <c r="AG262" i="1"/>
  <c r="AH262" i="1" s="1"/>
  <c r="AB262" i="1"/>
  <c r="V262" i="1"/>
  <c r="Q262" i="1"/>
  <c r="P262" i="1"/>
  <c r="L262" i="1"/>
  <c r="K262" i="1"/>
  <c r="G262" i="1"/>
  <c r="H262" i="1" s="1"/>
  <c r="FO261" i="1"/>
  <c r="FN261" i="1"/>
  <c r="FL261" i="1"/>
  <c r="FF261" i="1"/>
  <c r="EZ261" i="1"/>
  <c r="ET261" i="1"/>
  <c r="EA261" i="1"/>
  <c r="DS261" i="1"/>
  <c r="DY261" i="1" s="1"/>
  <c r="DO261" i="1"/>
  <c r="DC261" i="1"/>
  <c r="CS261" i="1"/>
  <c r="CR261" i="1"/>
  <c r="CW261" i="1" s="1"/>
  <c r="CO261" i="1"/>
  <c r="CI261" i="1"/>
  <c r="CJ261" i="1" s="1"/>
  <c r="CC261" i="1"/>
  <c r="BK261" i="1"/>
  <c r="BE261" i="1"/>
  <c r="BD261" i="1"/>
  <c r="BJ261" i="1" s="1"/>
  <c r="CB261" i="1" s="1"/>
  <c r="BC261" i="1"/>
  <c r="DG261" i="1"/>
  <c r="DM261" i="1" s="1"/>
  <c r="AG261" i="1"/>
  <c r="AH261" i="1" s="1"/>
  <c r="AB261" i="1"/>
  <c r="V261" i="1"/>
  <c r="Q261" i="1"/>
  <c r="P261" i="1"/>
  <c r="L261" i="1"/>
  <c r="K261" i="1"/>
  <c r="G261" i="1"/>
  <c r="H261" i="1"/>
  <c r="FO260" i="1"/>
  <c r="FN260" i="1"/>
  <c r="FL260" i="1"/>
  <c r="FF260" i="1"/>
  <c r="EZ260" i="1"/>
  <c r="ET260" i="1"/>
  <c r="EA260" i="1"/>
  <c r="DS260" i="1"/>
  <c r="DY260" i="1" s="1"/>
  <c r="DO260" i="1"/>
  <c r="DC260" i="1"/>
  <c r="CS260" i="1"/>
  <c r="CR260" i="1"/>
  <c r="CO260" i="1"/>
  <c r="CI260" i="1"/>
  <c r="CC260" i="1"/>
  <c r="BK260" i="1"/>
  <c r="BE260" i="1"/>
  <c r="BD260" i="1"/>
  <c r="BJ260" i="1" s="1"/>
  <c r="BC260" i="1"/>
  <c r="DG260" i="1" s="1"/>
  <c r="DM260" i="1" s="1"/>
  <c r="AG260" i="1"/>
  <c r="AH260" i="1"/>
  <c r="AB260" i="1"/>
  <c r="V260" i="1"/>
  <c r="Q260" i="1"/>
  <c r="P260" i="1"/>
  <c r="L260" i="1"/>
  <c r="M260" i="1" s="1"/>
  <c r="K260" i="1"/>
  <c r="G260" i="1"/>
  <c r="H260" i="1" s="1"/>
  <c r="FO259" i="1"/>
  <c r="FN259" i="1"/>
  <c r="FL259" i="1"/>
  <c r="FF259" i="1"/>
  <c r="EZ259" i="1"/>
  <c r="ET259" i="1"/>
  <c r="EA259" i="1"/>
  <c r="DS259" i="1"/>
  <c r="DY259" i="1" s="1"/>
  <c r="DO259" i="1"/>
  <c r="DC259" i="1"/>
  <c r="CS259" i="1"/>
  <c r="CR259" i="1"/>
  <c r="CW259" i="1" s="1"/>
  <c r="CO259" i="1"/>
  <c r="CI259" i="1"/>
  <c r="CC259" i="1"/>
  <c r="BK259" i="1"/>
  <c r="BE259" i="1"/>
  <c r="BD259" i="1"/>
  <c r="BF259" i="1" s="1"/>
  <c r="BJ259" i="1"/>
  <c r="CB259" i="1" s="1"/>
  <c r="BC259" i="1"/>
  <c r="DG259" i="1"/>
  <c r="DM259" i="1" s="1"/>
  <c r="AG259" i="1"/>
  <c r="AH259" i="1"/>
  <c r="AB259" i="1"/>
  <c r="V259" i="1"/>
  <c r="Q259" i="1"/>
  <c r="P259" i="1"/>
  <c r="L259" i="1"/>
  <c r="K259" i="1"/>
  <c r="G259" i="1"/>
  <c r="H259" i="1" s="1"/>
  <c r="FO258" i="1"/>
  <c r="FN258" i="1"/>
  <c r="FL258" i="1"/>
  <c r="FF258" i="1"/>
  <c r="EZ258" i="1"/>
  <c r="ET258" i="1"/>
  <c r="EA258" i="1"/>
  <c r="DS258" i="1"/>
  <c r="DY258" i="1"/>
  <c r="DO258" i="1"/>
  <c r="DC258" i="1"/>
  <c r="CS258" i="1"/>
  <c r="CR258" i="1"/>
  <c r="CW258" i="1" s="1"/>
  <c r="CY258" i="1" s="1"/>
  <c r="CO258" i="1"/>
  <c r="CI258" i="1"/>
  <c r="CC258" i="1"/>
  <c r="BK258" i="1"/>
  <c r="BE258" i="1"/>
  <c r="BD258" i="1"/>
  <c r="BJ258" i="1" s="1"/>
  <c r="BC258" i="1"/>
  <c r="DG258" i="1" s="1"/>
  <c r="DM258" i="1"/>
  <c r="AG258" i="1"/>
  <c r="AH258" i="1" s="1"/>
  <c r="AB258" i="1"/>
  <c r="V258" i="1"/>
  <c r="Q258" i="1"/>
  <c r="P258" i="1"/>
  <c r="U258" i="1" s="1"/>
  <c r="L258" i="1"/>
  <c r="K258" i="1"/>
  <c r="M258" i="1" s="1"/>
  <c r="G258" i="1"/>
  <c r="H258" i="1" s="1"/>
  <c r="FO257" i="1"/>
  <c r="FN257" i="1"/>
  <c r="FL257" i="1"/>
  <c r="FF257" i="1"/>
  <c r="EZ257" i="1"/>
  <c r="ET257" i="1"/>
  <c r="EA257" i="1"/>
  <c r="DS257" i="1"/>
  <c r="DY257" i="1"/>
  <c r="DO257" i="1"/>
  <c r="DC257" i="1"/>
  <c r="CS257" i="1"/>
  <c r="CR257" i="1"/>
  <c r="CO257" i="1"/>
  <c r="CI257" i="1"/>
  <c r="CC257" i="1"/>
  <c r="BK257" i="1"/>
  <c r="BE257" i="1"/>
  <c r="BD257" i="1"/>
  <c r="BJ257" i="1" s="1"/>
  <c r="BC257" i="1"/>
  <c r="DG257" i="1" s="1"/>
  <c r="DM257" i="1" s="1"/>
  <c r="AG257" i="1"/>
  <c r="AH257" i="1" s="1"/>
  <c r="AB257" i="1"/>
  <c r="V257" i="1"/>
  <c r="Q257" i="1"/>
  <c r="P257" i="1"/>
  <c r="U257" i="1" s="1"/>
  <c r="L257" i="1"/>
  <c r="K257" i="1"/>
  <c r="G257" i="1"/>
  <c r="H257" i="1" s="1"/>
  <c r="FO256" i="1"/>
  <c r="FN256" i="1"/>
  <c r="FL256" i="1"/>
  <c r="FF256" i="1"/>
  <c r="EZ256" i="1"/>
  <c r="ET256" i="1"/>
  <c r="EA256" i="1"/>
  <c r="DS256" i="1"/>
  <c r="DY256" i="1" s="1"/>
  <c r="DO256" i="1"/>
  <c r="DC256" i="1"/>
  <c r="CS256" i="1"/>
  <c r="CR256" i="1"/>
  <c r="CW256" i="1" s="1"/>
  <c r="DB256" i="1" s="1"/>
  <c r="CY256" i="1"/>
  <c r="CO256" i="1"/>
  <c r="CI256" i="1"/>
  <c r="CC256" i="1"/>
  <c r="BK256" i="1"/>
  <c r="BE256" i="1"/>
  <c r="BD256" i="1"/>
  <c r="BJ256" i="1" s="1"/>
  <c r="BC256" i="1"/>
  <c r="DG256" i="1"/>
  <c r="DM256" i="1" s="1"/>
  <c r="AG256" i="1"/>
  <c r="AH256" i="1" s="1"/>
  <c r="AB256" i="1"/>
  <c r="V256" i="1"/>
  <c r="Q256" i="1"/>
  <c r="P256" i="1"/>
  <c r="U256" i="1" s="1"/>
  <c r="AA256" i="1" s="1"/>
  <c r="AC256" i="1" s="1"/>
  <c r="L256" i="1"/>
  <c r="K256" i="1"/>
  <c r="G256" i="1"/>
  <c r="H256" i="1"/>
  <c r="FO255" i="1"/>
  <c r="FN255" i="1"/>
  <c r="FL255" i="1"/>
  <c r="FF255" i="1"/>
  <c r="EZ255" i="1"/>
  <c r="ET255" i="1"/>
  <c r="EA255" i="1"/>
  <c r="DS255" i="1"/>
  <c r="DY255" i="1" s="1"/>
  <c r="DO255" i="1"/>
  <c r="DC255" i="1"/>
  <c r="CS255" i="1"/>
  <c r="CR255" i="1"/>
  <c r="CW255" i="1" s="1"/>
  <c r="CO255" i="1"/>
  <c r="CI255" i="1"/>
  <c r="CC255" i="1"/>
  <c r="BK255" i="1"/>
  <c r="BE255" i="1"/>
  <c r="BD255" i="1"/>
  <c r="BJ255" i="1" s="1"/>
  <c r="BC255" i="1"/>
  <c r="DG255" i="1"/>
  <c r="DM255" i="1" s="1"/>
  <c r="AG255" i="1"/>
  <c r="AH255" i="1" s="1"/>
  <c r="AB255" i="1"/>
  <c r="V255" i="1"/>
  <c r="Q255" i="1"/>
  <c r="P255" i="1"/>
  <c r="U255" i="1" s="1"/>
  <c r="L255" i="1"/>
  <c r="K255" i="1"/>
  <c r="G255" i="1"/>
  <c r="H255" i="1" s="1"/>
  <c r="FO254" i="1"/>
  <c r="FN254" i="1"/>
  <c r="FL254" i="1"/>
  <c r="FF254" i="1"/>
  <c r="EZ254" i="1"/>
  <c r="ET254" i="1"/>
  <c r="EA254" i="1"/>
  <c r="DS254" i="1"/>
  <c r="DY254" i="1" s="1"/>
  <c r="DO254" i="1"/>
  <c r="DC254" i="1"/>
  <c r="CS254" i="1"/>
  <c r="CR254" i="1"/>
  <c r="CO254" i="1"/>
  <c r="CI254" i="1"/>
  <c r="CC254" i="1"/>
  <c r="BK254" i="1"/>
  <c r="BE254" i="1"/>
  <c r="BD254" i="1"/>
  <c r="BC254" i="1"/>
  <c r="DG254" i="1" s="1"/>
  <c r="DM254" i="1" s="1"/>
  <c r="AG254" i="1"/>
  <c r="AH254" i="1" s="1"/>
  <c r="AB254" i="1"/>
  <c r="V254" i="1"/>
  <c r="Q254" i="1"/>
  <c r="P254" i="1"/>
  <c r="U254" i="1" s="1"/>
  <c r="AA254" i="1" s="1"/>
  <c r="AC254" i="1" s="1"/>
  <c r="L254" i="1"/>
  <c r="K254" i="1"/>
  <c r="M254" i="1" s="1"/>
  <c r="G254" i="1"/>
  <c r="H254" i="1" s="1"/>
  <c r="FO253" i="1"/>
  <c r="FN253" i="1"/>
  <c r="FL253" i="1"/>
  <c r="FF253" i="1"/>
  <c r="EZ253" i="1"/>
  <c r="ET253" i="1"/>
  <c r="EA253" i="1"/>
  <c r="DS253" i="1"/>
  <c r="DY253" i="1" s="1"/>
  <c r="DO253" i="1"/>
  <c r="DC253" i="1"/>
  <c r="CS253" i="1"/>
  <c r="CR253" i="1"/>
  <c r="CO253" i="1"/>
  <c r="CI253" i="1"/>
  <c r="CC253" i="1"/>
  <c r="BK253" i="1"/>
  <c r="BE253" i="1"/>
  <c r="BD253" i="1"/>
  <c r="BJ253" i="1" s="1"/>
  <c r="BC253" i="1"/>
  <c r="DG253" i="1" s="1"/>
  <c r="DM253" i="1" s="1"/>
  <c r="AG253" i="1"/>
  <c r="AH253" i="1"/>
  <c r="AB253" i="1"/>
  <c r="V253" i="1"/>
  <c r="W253" i="1" s="1"/>
  <c r="Q253" i="1"/>
  <c r="P253" i="1"/>
  <c r="U253" i="1"/>
  <c r="L253" i="1"/>
  <c r="K253" i="1"/>
  <c r="G253" i="1"/>
  <c r="H253" i="1"/>
  <c r="AB252" i="1"/>
  <c r="V252" i="1"/>
  <c r="Q252" i="1"/>
  <c r="L252" i="1"/>
  <c r="G252" i="1"/>
  <c r="H252" i="1" s="1"/>
  <c r="FO252" i="1"/>
  <c r="FN252" i="1"/>
  <c r="FL252" i="1"/>
  <c r="FF252" i="1"/>
  <c r="EZ252" i="1"/>
  <c r="ET252" i="1"/>
  <c r="EA252" i="1"/>
  <c r="DS252" i="1"/>
  <c r="DY252" i="1" s="1"/>
  <c r="DO252" i="1"/>
  <c r="DC252" i="1"/>
  <c r="CS252" i="1"/>
  <c r="CR252" i="1"/>
  <c r="CO252" i="1"/>
  <c r="CI252" i="1"/>
  <c r="CC252" i="1"/>
  <c r="BK252" i="1"/>
  <c r="BE252" i="1"/>
  <c r="BD252" i="1"/>
  <c r="BJ252" i="1" s="1"/>
  <c r="CB252" i="1" s="1"/>
  <c r="BC252" i="1"/>
  <c r="DG252" i="1" s="1"/>
  <c r="DM252" i="1" s="1"/>
  <c r="AG252" i="1"/>
  <c r="AH252" i="1" s="1"/>
  <c r="P252" i="1"/>
  <c r="R252" i="1" s="1"/>
  <c r="K252" i="1"/>
  <c r="FO250" i="1"/>
  <c r="FN250" i="1"/>
  <c r="FL250" i="1"/>
  <c r="FF250" i="1"/>
  <c r="EZ250" i="1"/>
  <c r="ET250" i="1"/>
  <c r="EA250" i="1"/>
  <c r="DS250" i="1"/>
  <c r="DY250" i="1" s="1"/>
  <c r="DO250" i="1"/>
  <c r="DC250" i="1"/>
  <c r="CS250" i="1"/>
  <c r="CR250" i="1"/>
  <c r="CW250" i="1" s="1"/>
  <c r="CO250" i="1"/>
  <c r="CI250" i="1"/>
  <c r="CC250" i="1"/>
  <c r="BK250" i="1"/>
  <c r="BE250" i="1"/>
  <c r="BD250" i="1"/>
  <c r="BC250" i="1"/>
  <c r="DG250" i="1" s="1"/>
  <c r="DM250" i="1" s="1"/>
  <c r="AG250" i="1"/>
  <c r="AH250" i="1" s="1"/>
  <c r="AB250" i="1"/>
  <c r="V250" i="1"/>
  <c r="W250" i="1" s="1"/>
  <c r="Q250" i="1"/>
  <c r="P250" i="1"/>
  <c r="U250" i="1" s="1"/>
  <c r="L250" i="1"/>
  <c r="K250" i="1"/>
  <c r="G250" i="1"/>
  <c r="H250" i="1" s="1"/>
  <c r="FO249" i="1"/>
  <c r="FN249" i="1"/>
  <c r="FL249" i="1"/>
  <c r="FF249" i="1"/>
  <c r="EZ249" i="1"/>
  <c r="ET249" i="1"/>
  <c r="EA249" i="1"/>
  <c r="DS249" i="1"/>
  <c r="DY249" i="1"/>
  <c r="DO249" i="1"/>
  <c r="DC249" i="1"/>
  <c r="CS249" i="1"/>
  <c r="CR249" i="1"/>
  <c r="CT249" i="1"/>
  <c r="CO249" i="1"/>
  <c r="CI249" i="1"/>
  <c r="CC249" i="1"/>
  <c r="BK249" i="1"/>
  <c r="BE249" i="1"/>
  <c r="BD249" i="1"/>
  <c r="BC249" i="1"/>
  <c r="DG249" i="1"/>
  <c r="DM249" i="1" s="1"/>
  <c r="AG249" i="1"/>
  <c r="AH249" i="1" s="1"/>
  <c r="AB249" i="1"/>
  <c r="V249" i="1"/>
  <c r="Q249" i="1"/>
  <c r="P249" i="1"/>
  <c r="L249" i="1"/>
  <c r="K249" i="1"/>
  <c r="M249" i="1" s="1"/>
  <c r="G249" i="1"/>
  <c r="H249" i="1" s="1"/>
  <c r="FO248" i="1"/>
  <c r="FN248" i="1"/>
  <c r="FL248" i="1"/>
  <c r="FF248" i="1"/>
  <c r="EZ248" i="1"/>
  <c r="ET248" i="1"/>
  <c r="EA248" i="1"/>
  <c r="DS248" i="1"/>
  <c r="DY248" i="1" s="1"/>
  <c r="DO248" i="1"/>
  <c r="DC248" i="1"/>
  <c r="CS248" i="1"/>
  <c r="CR248" i="1"/>
  <c r="CW248" i="1" s="1"/>
  <c r="CO248" i="1"/>
  <c r="CI248" i="1"/>
  <c r="CC248" i="1"/>
  <c r="BK248" i="1"/>
  <c r="BE248" i="1"/>
  <c r="BD248" i="1"/>
  <c r="BJ248" i="1" s="1"/>
  <c r="CB248" i="1" s="1"/>
  <c r="CH248" i="1" s="1"/>
  <c r="CJ248" i="1" s="1"/>
  <c r="BC248" i="1"/>
  <c r="DG248" i="1" s="1"/>
  <c r="DM248" i="1" s="1"/>
  <c r="AG248" i="1"/>
  <c r="AH248" i="1" s="1"/>
  <c r="AB248" i="1"/>
  <c r="V248" i="1"/>
  <c r="Q248" i="1"/>
  <c r="P248" i="1"/>
  <c r="U248" i="1"/>
  <c r="L248" i="1"/>
  <c r="K248" i="1"/>
  <c r="G248" i="1"/>
  <c r="H248" i="1" s="1"/>
  <c r="FO247" i="1"/>
  <c r="FN247" i="1"/>
  <c r="FL247" i="1"/>
  <c r="FF247" i="1"/>
  <c r="EZ247" i="1"/>
  <c r="ET247" i="1"/>
  <c r="EA247" i="1"/>
  <c r="DS247" i="1"/>
  <c r="DY247" i="1" s="1"/>
  <c r="DO247" i="1"/>
  <c r="DC247" i="1"/>
  <c r="CS247" i="1"/>
  <c r="CR247" i="1"/>
  <c r="CW247" i="1" s="1"/>
  <c r="DB247" i="1" s="1"/>
  <c r="CO247" i="1"/>
  <c r="CI247" i="1"/>
  <c r="CC247" i="1"/>
  <c r="BK247" i="1"/>
  <c r="BE247" i="1"/>
  <c r="BD247" i="1"/>
  <c r="BC247" i="1"/>
  <c r="DG247" i="1"/>
  <c r="DM247" i="1" s="1"/>
  <c r="AG247" i="1"/>
  <c r="AH247" i="1"/>
  <c r="AB247" i="1"/>
  <c r="V247" i="1"/>
  <c r="Q247" i="1"/>
  <c r="P247" i="1"/>
  <c r="R247" i="1" s="1"/>
  <c r="L247" i="1"/>
  <c r="M247" i="1" s="1"/>
  <c r="K247" i="1"/>
  <c r="G247" i="1"/>
  <c r="H247" i="1" s="1"/>
  <c r="FO246" i="1"/>
  <c r="FN246" i="1"/>
  <c r="FL246" i="1"/>
  <c r="FF246" i="1"/>
  <c r="EZ246" i="1"/>
  <c r="ET246" i="1"/>
  <c r="EA246" i="1"/>
  <c r="DS246" i="1"/>
  <c r="DY246" i="1" s="1"/>
  <c r="DO246" i="1"/>
  <c r="DC246" i="1"/>
  <c r="CS246" i="1"/>
  <c r="CR246" i="1"/>
  <c r="CO246" i="1"/>
  <c r="CI246" i="1"/>
  <c r="CC246" i="1"/>
  <c r="BK246" i="1"/>
  <c r="BE246" i="1"/>
  <c r="BD246" i="1"/>
  <c r="BJ246" i="1"/>
  <c r="CB246" i="1" s="1"/>
  <c r="BC246" i="1"/>
  <c r="DG246" i="1" s="1"/>
  <c r="DM246" i="1" s="1"/>
  <c r="AG246" i="1"/>
  <c r="AH246" i="1" s="1"/>
  <c r="AB246" i="1"/>
  <c r="V246" i="1"/>
  <c r="Q246" i="1"/>
  <c r="R246" i="1" s="1"/>
  <c r="P246" i="1"/>
  <c r="U246" i="1"/>
  <c r="L246" i="1"/>
  <c r="K246" i="1"/>
  <c r="G246" i="1"/>
  <c r="H246" i="1" s="1"/>
  <c r="FO245" i="1"/>
  <c r="FN245" i="1"/>
  <c r="FL245" i="1"/>
  <c r="FF245" i="1"/>
  <c r="EZ245" i="1"/>
  <c r="ET245" i="1"/>
  <c r="EA245" i="1"/>
  <c r="DS245" i="1"/>
  <c r="DY245" i="1" s="1"/>
  <c r="DO245" i="1"/>
  <c r="DC245" i="1"/>
  <c r="CS245" i="1"/>
  <c r="CR245" i="1"/>
  <c r="CO245" i="1"/>
  <c r="CI245" i="1"/>
  <c r="CC245" i="1"/>
  <c r="BK245" i="1"/>
  <c r="BE245" i="1"/>
  <c r="BD245" i="1"/>
  <c r="BC245" i="1"/>
  <c r="DG245" i="1"/>
  <c r="DM245" i="1"/>
  <c r="AG245" i="1"/>
  <c r="AH245" i="1" s="1"/>
  <c r="AB245" i="1"/>
  <c r="V245" i="1"/>
  <c r="Q245" i="1"/>
  <c r="P245" i="1"/>
  <c r="U245" i="1"/>
  <c r="L245" i="1"/>
  <c r="K245" i="1"/>
  <c r="G245" i="1"/>
  <c r="H245" i="1" s="1"/>
  <c r="FO244" i="1"/>
  <c r="FN244" i="1"/>
  <c r="FL244" i="1"/>
  <c r="FF244" i="1"/>
  <c r="EZ244" i="1"/>
  <c r="ET244" i="1"/>
  <c r="EA244" i="1"/>
  <c r="DS244" i="1"/>
  <c r="DY244" i="1" s="1"/>
  <c r="DO244" i="1"/>
  <c r="DC244" i="1"/>
  <c r="CS244" i="1"/>
  <c r="CR244" i="1"/>
  <c r="CO244" i="1"/>
  <c r="CI244" i="1"/>
  <c r="CC244" i="1"/>
  <c r="BK244" i="1"/>
  <c r="BE244" i="1"/>
  <c r="BD244" i="1"/>
  <c r="BJ244" i="1" s="1"/>
  <c r="BC244" i="1"/>
  <c r="DG244" i="1" s="1"/>
  <c r="DM244" i="1" s="1"/>
  <c r="AG244" i="1"/>
  <c r="AH244" i="1" s="1"/>
  <c r="AB244" i="1"/>
  <c r="V244" i="1"/>
  <c r="Q244" i="1"/>
  <c r="P244" i="1"/>
  <c r="U244" i="1" s="1"/>
  <c r="L244" i="1"/>
  <c r="K244" i="1"/>
  <c r="G244" i="1"/>
  <c r="H244" i="1" s="1"/>
  <c r="FO243" i="1"/>
  <c r="FN243" i="1"/>
  <c r="FL243" i="1"/>
  <c r="FF243" i="1"/>
  <c r="EZ243" i="1"/>
  <c r="ET243" i="1"/>
  <c r="EA243" i="1"/>
  <c r="DS243" i="1"/>
  <c r="DY243" i="1" s="1"/>
  <c r="DO243" i="1"/>
  <c r="DC243" i="1"/>
  <c r="CS243" i="1"/>
  <c r="CR243" i="1"/>
  <c r="CW243" i="1"/>
  <c r="CO243" i="1"/>
  <c r="CI243" i="1"/>
  <c r="CC243" i="1"/>
  <c r="BK243" i="1"/>
  <c r="BE243" i="1"/>
  <c r="BD243" i="1"/>
  <c r="BC243" i="1"/>
  <c r="DG243" i="1"/>
  <c r="DM243" i="1" s="1"/>
  <c r="AG243" i="1"/>
  <c r="AH243" i="1" s="1"/>
  <c r="AB243" i="1"/>
  <c r="V243" i="1"/>
  <c r="Q243" i="1"/>
  <c r="P243" i="1"/>
  <c r="R243" i="1"/>
  <c r="L243" i="1"/>
  <c r="M243" i="1" s="1"/>
  <c r="K243" i="1"/>
  <c r="G243" i="1"/>
  <c r="H243" i="1" s="1"/>
  <c r="FO242" i="1"/>
  <c r="FN242" i="1"/>
  <c r="FL242" i="1"/>
  <c r="FF242" i="1"/>
  <c r="EZ242" i="1"/>
  <c r="ET242" i="1"/>
  <c r="EA242" i="1"/>
  <c r="DS242" i="1"/>
  <c r="DY242" i="1" s="1"/>
  <c r="DO242" i="1"/>
  <c r="DC242" i="1"/>
  <c r="CS242" i="1"/>
  <c r="CR242" i="1"/>
  <c r="CW242" i="1" s="1"/>
  <c r="DB242" i="1" s="1"/>
  <c r="CO242" i="1"/>
  <c r="CI242" i="1"/>
  <c r="CC242" i="1"/>
  <c r="BK242" i="1"/>
  <c r="BE242" i="1"/>
  <c r="BD242" i="1"/>
  <c r="BJ242" i="1"/>
  <c r="BC242" i="1"/>
  <c r="DG242" i="1" s="1"/>
  <c r="DM242" i="1" s="1"/>
  <c r="AG242" i="1"/>
  <c r="AH242" i="1" s="1"/>
  <c r="AB242" i="1"/>
  <c r="V242" i="1"/>
  <c r="Q242" i="1"/>
  <c r="P242" i="1"/>
  <c r="U242" i="1" s="1"/>
  <c r="L242" i="1"/>
  <c r="M242" i="1" s="1"/>
  <c r="K242" i="1"/>
  <c r="G242" i="1"/>
  <c r="H242" i="1" s="1"/>
  <c r="FO241" i="1"/>
  <c r="FN241" i="1"/>
  <c r="FL241" i="1"/>
  <c r="FF241" i="1"/>
  <c r="EZ241" i="1"/>
  <c r="ET241" i="1"/>
  <c r="EA241" i="1"/>
  <c r="DS241" i="1"/>
  <c r="DY241" i="1" s="1"/>
  <c r="DO241" i="1"/>
  <c r="DC241" i="1"/>
  <c r="CS241" i="1"/>
  <c r="CR241" i="1"/>
  <c r="CO241" i="1"/>
  <c r="CI241" i="1"/>
  <c r="CC241" i="1"/>
  <c r="BK241" i="1"/>
  <c r="BE241" i="1"/>
  <c r="BC241" i="1"/>
  <c r="DG241" i="1" s="1"/>
  <c r="DM241" i="1" s="1"/>
  <c r="AG241" i="1"/>
  <c r="BD241" i="1"/>
  <c r="BJ241" i="1" s="1"/>
  <c r="AB241" i="1"/>
  <c r="V241" i="1"/>
  <c r="Q241" i="1"/>
  <c r="P241" i="1"/>
  <c r="L241" i="1"/>
  <c r="K241" i="1"/>
  <c r="G241" i="1"/>
  <c r="H241" i="1"/>
  <c r="AF240" i="1"/>
  <c r="FO240" i="1"/>
  <c r="FN240" i="1"/>
  <c r="FL240" i="1"/>
  <c r="FF240" i="1"/>
  <c r="EZ240" i="1"/>
  <c r="ET240" i="1"/>
  <c r="EA240" i="1"/>
  <c r="DS240" i="1"/>
  <c r="DY240" i="1" s="1"/>
  <c r="DO240" i="1"/>
  <c r="DC240" i="1"/>
  <c r="CS240" i="1"/>
  <c r="CR240" i="1"/>
  <c r="CO240" i="1"/>
  <c r="CI240" i="1"/>
  <c r="CC240" i="1"/>
  <c r="BK240" i="1"/>
  <c r="BE240" i="1"/>
  <c r="BC240" i="1"/>
  <c r="DG240" i="1" s="1"/>
  <c r="DM240" i="1" s="1"/>
  <c r="AG240" i="1"/>
  <c r="AB240" i="1"/>
  <c r="V240" i="1"/>
  <c r="Q240" i="1"/>
  <c r="R240" i="1" s="1"/>
  <c r="P240" i="1"/>
  <c r="U240" i="1" s="1"/>
  <c r="AA240" i="1" s="1"/>
  <c r="AC240" i="1" s="1"/>
  <c r="L240" i="1"/>
  <c r="K240" i="1"/>
  <c r="M240" i="1" s="1"/>
  <c r="G240" i="1"/>
  <c r="H240" i="1" s="1"/>
  <c r="DS239" i="1"/>
  <c r="DY239" i="1"/>
  <c r="CI239" i="1"/>
  <c r="CC239" i="1"/>
  <c r="CD239" i="1" s="1"/>
  <c r="BK239" i="1"/>
  <c r="BE239" i="1"/>
  <c r="AG239" i="1"/>
  <c r="AH239" i="1" s="1"/>
  <c r="AB239" i="1"/>
  <c r="V239" i="1"/>
  <c r="Q239" i="1"/>
  <c r="L239" i="1"/>
  <c r="G239" i="1"/>
  <c r="H239" i="1" s="1"/>
  <c r="FL239" i="1"/>
  <c r="FF239" i="1"/>
  <c r="EZ239" i="1"/>
  <c r="ET239" i="1"/>
  <c r="EA239" i="1"/>
  <c r="DO239" i="1"/>
  <c r="DC239" i="1"/>
  <c r="CS239" i="1"/>
  <c r="CT239" i="1" s="1"/>
  <c r="CR239" i="1"/>
  <c r="CO239" i="1"/>
  <c r="BD239" i="1"/>
  <c r="BJ239" i="1" s="1"/>
  <c r="BL239" i="1" s="1"/>
  <c r="BC239" i="1"/>
  <c r="DG239" i="1" s="1"/>
  <c r="DM239" i="1" s="1"/>
  <c r="P239" i="1"/>
  <c r="U239" i="1" s="1"/>
  <c r="K239" i="1"/>
  <c r="M239" i="1" s="1"/>
  <c r="G237" i="1"/>
  <c r="H237" i="1" s="1"/>
  <c r="K237" i="1"/>
  <c r="M237" i="1" s="1"/>
  <c r="L237" i="1"/>
  <c r="P237" i="1"/>
  <c r="U237" i="1"/>
  <c r="Q237" i="1"/>
  <c r="V237" i="1"/>
  <c r="AB237" i="1"/>
  <c r="AG237" i="1"/>
  <c r="AH237" i="1"/>
  <c r="BC237" i="1"/>
  <c r="DG237" i="1" s="1"/>
  <c r="DM237" i="1" s="1"/>
  <c r="BD237" i="1"/>
  <c r="BJ237" i="1"/>
  <c r="BE237" i="1"/>
  <c r="BK237" i="1"/>
  <c r="CC237" i="1"/>
  <c r="CI237" i="1"/>
  <c r="CO237" i="1"/>
  <c r="CR237" i="1"/>
  <c r="CS237" i="1"/>
  <c r="DC237" i="1"/>
  <c r="DO237" i="1"/>
  <c r="DS237" i="1"/>
  <c r="DY237" i="1" s="1"/>
  <c r="EA237" i="1"/>
  <c r="ET237" i="1"/>
  <c r="EZ237" i="1"/>
  <c r="FF237" i="1"/>
  <c r="FL237" i="1"/>
  <c r="J238" i="1"/>
  <c r="O238" i="1" s="1"/>
  <c r="T238" i="1" s="1"/>
  <c r="Y238" i="1" s="1"/>
  <c r="AD238" i="1" s="1"/>
  <c r="BG238" i="1" s="1"/>
  <c r="BL238" i="1" s="1"/>
  <c r="BW238" i="1" s="1"/>
  <c r="CB238" i="1" s="1"/>
  <c r="CG238" i="1" s="1"/>
  <c r="CL238" i="1" s="1"/>
  <c r="CQ238" i="1" s="1"/>
  <c r="CV238" i="1" s="1"/>
  <c r="DA238" i="1" s="1"/>
  <c r="DF238" i="1" s="1"/>
  <c r="DJ238" i="1" s="1"/>
  <c r="DO238" i="1" s="1"/>
  <c r="DS238" i="1" s="1"/>
  <c r="FO239" i="1"/>
  <c r="FN239" i="1"/>
  <c r="FO237" i="1"/>
  <c r="FN237" i="1"/>
  <c r="FO236" i="1"/>
  <c r="FN236" i="1"/>
  <c r="FL236" i="1"/>
  <c r="FF236" i="1"/>
  <c r="EZ236" i="1"/>
  <c r="ET236" i="1"/>
  <c r="EA236" i="1"/>
  <c r="DS236" i="1"/>
  <c r="DY236" i="1" s="1"/>
  <c r="DO236" i="1"/>
  <c r="DC236" i="1"/>
  <c r="CS236" i="1"/>
  <c r="CR236" i="1"/>
  <c r="CW236" i="1"/>
  <c r="CY236" i="1" s="1"/>
  <c r="CO236" i="1"/>
  <c r="CI236" i="1"/>
  <c r="CC236" i="1"/>
  <c r="BK236" i="1"/>
  <c r="BL236" i="1" s="1"/>
  <c r="BE236" i="1"/>
  <c r="BD236" i="1"/>
  <c r="BJ236" i="1"/>
  <c r="BC236" i="1"/>
  <c r="DG236" i="1" s="1"/>
  <c r="DM236" i="1" s="1"/>
  <c r="AG236" i="1"/>
  <c r="AH236" i="1"/>
  <c r="AB236" i="1"/>
  <c r="V236" i="1"/>
  <c r="Q236" i="1"/>
  <c r="P236" i="1"/>
  <c r="L236" i="1"/>
  <c r="K236" i="1"/>
  <c r="G236" i="1"/>
  <c r="H236" i="1" s="1"/>
  <c r="FO235" i="1"/>
  <c r="FN235" i="1"/>
  <c r="FL235" i="1"/>
  <c r="FF235" i="1"/>
  <c r="EZ235" i="1"/>
  <c r="ET235" i="1"/>
  <c r="EA235" i="1"/>
  <c r="DS235" i="1"/>
  <c r="DY235" i="1"/>
  <c r="DO235" i="1"/>
  <c r="DC235" i="1"/>
  <c r="CS235" i="1"/>
  <c r="CR235" i="1"/>
  <c r="CT235" i="1" s="1"/>
  <c r="CW235" i="1"/>
  <c r="CY235" i="1" s="1"/>
  <c r="CO235" i="1"/>
  <c r="CI235" i="1"/>
  <c r="CC235" i="1"/>
  <c r="BK235" i="1"/>
  <c r="BE235" i="1"/>
  <c r="BD235" i="1"/>
  <c r="BJ235" i="1"/>
  <c r="BC235" i="1"/>
  <c r="DG235" i="1" s="1"/>
  <c r="DM235" i="1" s="1"/>
  <c r="AG235" i="1"/>
  <c r="AH235" i="1" s="1"/>
  <c r="AB235" i="1"/>
  <c r="V235" i="1"/>
  <c r="Q235" i="1"/>
  <c r="P235" i="1"/>
  <c r="U235" i="1" s="1"/>
  <c r="L235" i="1"/>
  <c r="K235" i="1"/>
  <c r="G235" i="1"/>
  <c r="H235" i="1" s="1"/>
  <c r="FO234" i="1"/>
  <c r="FN234" i="1"/>
  <c r="FL234" i="1"/>
  <c r="FF234" i="1"/>
  <c r="EZ234" i="1"/>
  <c r="ET234" i="1"/>
  <c r="EA234" i="1"/>
  <c r="DS234" i="1"/>
  <c r="DY234" i="1" s="1"/>
  <c r="DO234" i="1"/>
  <c r="DC234" i="1"/>
  <c r="CS234" i="1"/>
  <c r="CR234" i="1"/>
  <c r="CO234" i="1"/>
  <c r="CI234" i="1"/>
  <c r="CC234" i="1"/>
  <c r="BK234" i="1"/>
  <c r="BE234" i="1"/>
  <c r="BD234" i="1"/>
  <c r="BF234" i="1" s="1"/>
  <c r="BC234" i="1"/>
  <c r="DG234" i="1" s="1"/>
  <c r="DM234" i="1" s="1"/>
  <c r="AG234" i="1"/>
  <c r="AH234" i="1" s="1"/>
  <c r="AB234" i="1"/>
  <c r="V234" i="1"/>
  <c r="Q234" i="1"/>
  <c r="P234" i="1"/>
  <c r="U234" i="1" s="1"/>
  <c r="L234" i="1"/>
  <c r="K234" i="1"/>
  <c r="G234" i="1"/>
  <c r="H234" i="1" s="1"/>
  <c r="FO233" i="1"/>
  <c r="FN233" i="1"/>
  <c r="FL233" i="1"/>
  <c r="FF233" i="1"/>
  <c r="EZ233" i="1"/>
  <c r="ET233" i="1"/>
  <c r="EA233" i="1"/>
  <c r="DS233" i="1"/>
  <c r="DY233" i="1" s="1"/>
  <c r="DO233" i="1"/>
  <c r="DC233" i="1"/>
  <c r="CS233" i="1"/>
  <c r="CR233" i="1"/>
  <c r="CW233" i="1" s="1"/>
  <c r="CY233" i="1"/>
  <c r="CO233" i="1"/>
  <c r="CI233" i="1"/>
  <c r="CC233" i="1"/>
  <c r="BK233" i="1"/>
  <c r="BE233" i="1"/>
  <c r="BD233" i="1"/>
  <c r="BJ233" i="1" s="1"/>
  <c r="BC233" i="1"/>
  <c r="DG233" i="1" s="1"/>
  <c r="DM233" i="1" s="1"/>
  <c r="AG233" i="1"/>
  <c r="AH233" i="1" s="1"/>
  <c r="AB233" i="1"/>
  <c r="V233" i="1"/>
  <c r="Q233" i="1"/>
  <c r="P233" i="1"/>
  <c r="L233" i="1"/>
  <c r="K233" i="1"/>
  <c r="G233" i="1"/>
  <c r="H233" i="1"/>
  <c r="FO232" i="1"/>
  <c r="FN232" i="1"/>
  <c r="FL232" i="1"/>
  <c r="FF232" i="1"/>
  <c r="EZ232" i="1"/>
  <c r="ET232" i="1"/>
  <c r="CR232" i="1"/>
  <c r="EA232" i="1"/>
  <c r="DS232" i="1"/>
  <c r="DY232" i="1" s="1"/>
  <c r="DO232" i="1"/>
  <c r="BC232" i="1"/>
  <c r="DG232" i="1" s="1"/>
  <c r="DM232" i="1" s="1"/>
  <c r="DC232" i="1"/>
  <c r="CS232" i="1"/>
  <c r="CO232" i="1"/>
  <c r="BD232" i="1"/>
  <c r="BJ232" i="1" s="1"/>
  <c r="CI232" i="1"/>
  <c r="CC232" i="1"/>
  <c r="BK232" i="1"/>
  <c r="BE232" i="1"/>
  <c r="AG232" i="1"/>
  <c r="AH232" i="1" s="1"/>
  <c r="P232" i="1"/>
  <c r="U232" i="1" s="1"/>
  <c r="AA232" i="1" s="1"/>
  <c r="AB232" i="1"/>
  <c r="V232" i="1"/>
  <c r="W232" i="1" s="1"/>
  <c r="Q232" i="1"/>
  <c r="K232" i="1"/>
  <c r="L232" i="1"/>
  <c r="G232" i="1"/>
  <c r="H232" i="1" s="1"/>
  <c r="FO231" i="1"/>
  <c r="FN231" i="1"/>
  <c r="FL231" i="1"/>
  <c r="FF231" i="1"/>
  <c r="EZ231" i="1"/>
  <c r="ET231" i="1"/>
  <c r="CR231" i="1"/>
  <c r="EA231" i="1"/>
  <c r="DS231" i="1"/>
  <c r="DY231" i="1" s="1"/>
  <c r="DO231" i="1"/>
  <c r="BC231" i="1"/>
  <c r="DG231" i="1" s="1"/>
  <c r="DM231" i="1" s="1"/>
  <c r="DC231" i="1"/>
  <c r="CS231" i="1"/>
  <c r="CO231" i="1"/>
  <c r="BD231" i="1"/>
  <c r="CI231" i="1"/>
  <c r="CC231" i="1"/>
  <c r="BK231" i="1"/>
  <c r="BE231" i="1"/>
  <c r="AG231" i="1"/>
  <c r="AH231" i="1" s="1"/>
  <c r="P231" i="1"/>
  <c r="U231" i="1" s="1"/>
  <c r="AB231" i="1"/>
  <c r="V231" i="1"/>
  <c r="Q231" i="1"/>
  <c r="K231" i="1"/>
  <c r="L231" i="1"/>
  <c r="G231" i="1"/>
  <c r="H231" i="1" s="1"/>
  <c r="FO230" i="1"/>
  <c r="FN230" i="1"/>
  <c r="FL230" i="1"/>
  <c r="FF230" i="1"/>
  <c r="EZ230" i="1"/>
  <c r="ET230" i="1"/>
  <c r="CR230" i="1"/>
  <c r="EA230" i="1"/>
  <c r="DS230" i="1"/>
  <c r="DY230" i="1" s="1"/>
  <c r="DO230" i="1"/>
  <c r="BC230" i="1"/>
  <c r="DG230" i="1" s="1"/>
  <c r="DM230" i="1" s="1"/>
  <c r="DC230" i="1"/>
  <c r="CS230" i="1"/>
  <c r="CT230" i="1" s="1"/>
  <c r="CO230" i="1"/>
  <c r="BD230" i="1"/>
  <c r="BJ230" i="1" s="1"/>
  <c r="CI230" i="1"/>
  <c r="CC230" i="1"/>
  <c r="CD230" i="1" s="1"/>
  <c r="BK230" i="1"/>
  <c r="BE230" i="1"/>
  <c r="AG230" i="1"/>
  <c r="AH230" i="1" s="1"/>
  <c r="P230" i="1"/>
  <c r="U230" i="1" s="1"/>
  <c r="W230" i="1" s="1"/>
  <c r="AB230" i="1"/>
  <c r="V230" i="1"/>
  <c r="Q230" i="1"/>
  <c r="R230" i="1" s="1"/>
  <c r="K230" i="1"/>
  <c r="M230" i="1" s="1"/>
  <c r="L230" i="1"/>
  <c r="G230" i="1"/>
  <c r="H230" i="1"/>
  <c r="FO229" i="1"/>
  <c r="FN229" i="1"/>
  <c r="FL229" i="1"/>
  <c r="FF229" i="1"/>
  <c r="EZ229" i="1"/>
  <c r="ET229" i="1"/>
  <c r="CR229" i="1"/>
  <c r="EA229" i="1"/>
  <c r="DS229" i="1"/>
  <c r="DY229" i="1" s="1"/>
  <c r="DO229" i="1"/>
  <c r="BC229" i="1"/>
  <c r="DG229" i="1" s="1"/>
  <c r="DM229" i="1" s="1"/>
  <c r="DC229" i="1"/>
  <c r="CS229" i="1"/>
  <c r="CO229" i="1"/>
  <c r="BD229" i="1"/>
  <c r="CI229" i="1"/>
  <c r="CC229" i="1"/>
  <c r="BK229" i="1"/>
  <c r="BE229" i="1"/>
  <c r="AG229" i="1"/>
  <c r="AH229" i="1" s="1"/>
  <c r="P229" i="1"/>
  <c r="U229" i="1" s="1"/>
  <c r="AB229" i="1"/>
  <c r="V229" i="1"/>
  <c r="Q229" i="1"/>
  <c r="K229" i="1"/>
  <c r="L229" i="1"/>
  <c r="G229" i="1"/>
  <c r="H229" i="1" s="1"/>
  <c r="FO228" i="1"/>
  <c r="FN228" i="1"/>
  <c r="FL228" i="1"/>
  <c r="FF228" i="1"/>
  <c r="EZ228" i="1"/>
  <c r="ET228" i="1"/>
  <c r="CR228" i="1"/>
  <c r="CW228" i="1" s="1"/>
  <c r="EA228" i="1"/>
  <c r="DS228" i="1"/>
  <c r="DY228" i="1" s="1"/>
  <c r="DO228" i="1"/>
  <c r="BC228" i="1"/>
  <c r="DG228" i="1" s="1"/>
  <c r="DM228" i="1" s="1"/>
  <c r="DC228" i="1"/>
  <c r="CS228" i="1"/>
  <c r="CO228" i="1"/>
  <c r="BD228" i="1"/>
  <c r="BJ228" i="1" s="1"/>
  <c r="CI228" i="1"/>
  <c r="CC228" i="1"/>
  <c r="BK228" i="1"/>
  <c r="BE228" i="1"/>
  <c r="AG228" i="1"/>
  <c r="AH228" i="1"/>
  <c r="P228" i="1"/>
  <c r="U228" i="1" s="1"/>
  <c r="AB228" i="1"/>
  <c r="V228" i="1"/>
  <c r="Q228" i="1"/>
  <c r="R228" i="1" s="1"/>
  <c r="K228" i="1"/>
  <c r="L228" i="1"/>
  <c r="M228" i="1" s="1"/>
  <c r="G228" i="1"/>
  <c r="H228" i="1" s="1"/>
  <c r="FO227" i="1"/>
  <c r="FN227" i="1"/>
  <c r="FL227" i="1"/>
  <c r="FF227" i="1"/>
  <c r="EZ227" i="1"/>
  <c r="ET227" i="1"/>
  <c r="CR227" i="1"/>
  <c r="EA227" i="1"/>
  <c r="DS227" i="1"/>
  <c r="DY227" i="1" s="1"/>
  <c r="DO227" i="1"/>
  <c r="BC227" i="1"/>
  <c r="DG227" i="1" s="1"/>
  <c r="DM227" i="1" s="1"/>
  <c r="DC227" i="1"/>
  <c r="CS227" i="1"/>
  <c r="CO227" i="1"/>
  <c r="BD227" i="1"/>
  <c r="BJ227" i="1" s="1"/>
  <c r="BL227" i="1" s="1"/>
  <c r="CI227" i="1"/>
  <c r="CC227" i="1"/>
  <c r="BK227" i="1"/>
  <c r="BE227" i="1"/>
  <c r="AG227" i="1"/>
  <c r="AH227" i="1" s="1"/>
  <c r="P227" i="1"/>
  <c r="U227" i="1" s="1"/>
  <c r="AB227" i="1"/>
  <c r="V227" i="1"/>
  <c r="Q227" i="1"/>
  <c r="K227" i="1"/>
  <c r="L227" i="1"/>
  <c r="G227" i="1"/>
  <c r="H227" i="1" s="1"/>
  <c r="FO226" i="1"/>
  <c r="FN226" i="1"/>
  <c r="FL226" i="1"/>
  <c r="FF226" i="1"/>
  <c r="EZ226" i="1"/>
  <c r="ET226" i="1"/>
  <c r="CR226" i="1"/>
  <c r="EA226" i="1"/>
  <c r="DS226" i="1"/>
  <c r="DY226" i="1" s="1"/>
  <c r="DO226" i="1"/>
  <c r="BC226" i="1"/>
  <c r="DG226" i="1" s="1"/>
  <c r="DM226" i="1" s="1"/>
  <c r="DC226" i="1"/>
  <c r="CS226" i="1"/>
  <c r="CO226" i="1"/>
  <c r="BD226" i="1"/>
  <c r="CI226" i="1"/>
  <c r="CC226" i="1"/>
  <c r="BK226" i="1"/>
  <c r="BE226" i="1"/>
  <c r="AG226" i="1"/>
  <c r="AH226" i="1"/>
  <c r="P226" i="1"/>
  <c r="U226" i="1" s="1"/>
  <c r="AA226" i="1" s="1"/>
  <c r="AC226" i="1" s="1"/>
  <c r="AB226" i="1"/>
  <c r="V226" i="1"/>
  <c r="Q226" i="1"/>
  <c r="K226" i="1"/>
  <c r="L226" i="1"/>
  <c r="G226" i="1"/>
  <c r="H226" i="1"/>
  <c r="CI225" i="1"/>
  <c r="CC225" i="1"/>
  <c r="BK225" i="1"/>
  <c r="BE225" i="1"/>
  <c r="AG225" i="1"/>
  <c r="AH225" i="1" s="1"/>
  <c r="AB225" i="1"/>
  <c r="V225" i="1"/>
  <c r="Q225" i="1"/>
  <c r="L225" i="1"/>
  <c r="G225" i="1"/>
  <c r="H225" i="1"/>
  <c r="FO225" i="1"/>
  <c r="FN225" i="1"/>
  <c r="FL225" i="1"/>
  <c r="FF225" i="1"/>
  <c r="EZ225" i="1"/>
  <c r="ET225" i="1"/>
  <c r="CR225" i="1"/>
  <c r="EA225" i="1"/>
  <c r="DS225" i="1"/>
  <c r="DY225" i="1" s="1"/>
  <c r="DO225" i="1"/>
  <c r="BC225" i="1"/>
  <c r="DG225" i="1" s="1"/>
  <c r="DM225" i="1" s="1"/>
  <c r="DC225" i="1"/>
  <c r="CS225" i="1"/>
  <c r="CO225" i="1"/>
  <c r="BD225" i="1"/>
  <c r="P225" i="1"/>
  <c r="U225" i="1"/>
  <c r="W225" i="1" s="1"/>
  <c r="K225" i="1"/>
  <c r="M225" i="1" s="1"/>
  <c r="AF224" i="1"/>
  <c r="BD224" i="1" s="1"/>
  <c r="FO224" i="1"/>
  <c r="FN224" i="1"/>
  <c r="FL224" i="1"/>
  <c r="FF224" i="1"/>
  <c r="EZ224" i="1"/>
  <c r="ET224" i="1"/>
  <c r="CR224" i="1"/>
  <c r="CW224" i="1"/>
  <c r="DB224" i="1" s="1"/>
  <c r="EA224" i="1"/>
  <c r="DS224" i="1"/>
  <c r="DY224" i="1" s="1"/>
  <c r="DO224" i="1"/>
  <c r="BC224" i="1"/>
  <c r="DG224" i="1"/>
  <c r="DM224" i="1" s="1"/>
  <c r="DC224" i="1"/>
  <c r="CS224" i="1"/>
  <c r="CO224" i="1"/>
  <c r="CI224" i="1"/>
  <c r="CC224" i="1"/>
  <c r="BK224" i="1"/>
  <c r="BE224" i="1"/>
  <c r="AG224" i="1"/>
  <c r="AH224" i="1" s="1"/>
  <c r="P224" i="1"/>
  <c r="AB224" i="1"/>
  <c r="V224" i="1"/>
  <c r="Q224" i="1"/>
  <c r="K224" i="1"/>
  <c r="L224" i="1"/>
  <c r="M224" i="1" s="1"/>
  <c r="G224" i="1"/>
  <c r="H224" i="1" s="1"/>
  <c r="FO223" i="1"/>
  <c r="FN223" i="1"/>
  <c r="FL223" i="1"/>
  <c r="FF223" i="1"/>
  <c r="EZ223" i="1"/>
  <c r="ET223" i="1"/>
  <c r="CR223" i="1"/>
  <c r="EA223" i="1"/>
  <c r="DS223" i="1"/>
  <c r="DY223" i="1" s="1"/>
  <c r="DO223" i="1"/>
  <c r="BC223" i="1"/>
  <c r="DG223" i="1"/>
  <c r="DM223" i="1" s="1"/>
  <c r="DC223" i="1"/>
  <c r="CS223" i="1"/>
  <c r="CO223" i="1"/>
  <c r="BD223" i="1"/>
  <c r="BJ223" i="1" s="1"/>
  <c r="CB223" i="1" s="1"/>
  <c r="CI223" i="1"/>
  <c r="CC223" i="1"/>
  <c r="BK223" i="1"/>
  <c r="BE223" i="1"/>
  <c r="AG223" i="1"/>
  <c r="AH223" i="1"/>
  <c r="P223" i="1"/>
  <c r="AB223" i="1"/>
  <c r="V223" i="1"/>
  <c r="Q223" i="1"/>
  <c r="K223" i="1"/>
  <c r="L223" i="1"/>
  <c r="G223" i="1"/>
  <c r="H223" i="1"/>
  <c r="FO222" i="1"/>
  <c r="FN222" i="1"/>
  <c r="FL222" i="1"/>
  <c r="FF222" i="1"/>
  <c r="EZ222" i="1"/>
  <c r="ET222" i="1"/>
  <c r="CR222" i="1"/>
  <c r="EA222" i="1"/>
  <c r="DS222" i="1"/>
  <c r="DY222" i="1" s="1"/>
  <c r="DO222" i="1"/>
  <c r="BC222" i="1"/>
  <c r="DG222" i="1" s="1"/>
  <c r="DM222" i="1" s="1"/>
  <c r="DC222" i="1"/>
  <c r="CS222" i="1"/>
  <c r="CO222" i="1"/>
  <c r="BD222" i="1"/>
  <c r="BJ222" i="1" s="1"/>
  <c r="CI222" i="1"/>
  <c r="CC222" i="1"/>
  <c r="BK222" i="1"/>
  <c r="BE222" i="1"/>
  <c r="AG222" i="1"/>
  <c r="AH222" i="1"/>
  <c r="P222" i="1"/>
  <c r="U222" i="1" s="1"/>
  <c r="AB222" i="1"/>
  <c r="V222" i="1"/>
  <c r="Q222" i="1"/>
  <c r="K222" i="1"/>
  <c r="M222" i="1" s="1"/>
  <c r="L222" i="1"/>
  <c r="G222" i="1"/>
  <c r="H222" i="1" s="1"/>
  <c r="FO221" i="1"/>
  <c r="FN221" i="1"/>
  <c r="FL221" i="1"/>
  <c r="FF221" i="1"/>
  <c r="EZ221" i="1"/>
  <c r="ET221" i="1"/>
  <c r="CR221" i="1"/>
  <c r="EA221" i="1"/>
  <c r="DS221" i="1"/>
  <c r="DY221" i="1" s="1"/>
  <c r="DO221" i="1"/>
  <c r="BC221" i="1"/>
  <c r="DG221" i="1"/>
  <c r="DM221" i="1" s="1"/>
  <c r="DC221" i="1"/>
  <c r="CS221" i="1"/>
  <c r="CO221" i="1"/>
  <c r="BD221" i="1"/>
  <c r="BJ221" i="1" s="1"/>
  <c r="CB221" i="1" s="1"/>
  <c r="CI221" i="1"/>
  <c r="CC221" i="1"/>
  <c r="BK221" i="1"/>
  <c r="BE221" i="1"/>
  <c r="AG221" i="1"/>
  <c r="AH221" i="1" s="1"/>
  <c r="P221" i="1"/>
  <c r="AB221" i="1"/>
  <c r="V221" i="1"/>
  <c r="Q221" i="1"/>
  <c r="K221" i="1"/>
  <c r="L221" i="1"/>
  <c r="G221" i="1"/>
  <c r="H221" i="1" s="1"/>
  <c r="FO220" i="1"/>
  <c r="FN220" i="1"/>
  <c r="FL220" i="1"/>
  <c r="FF220" i="1"/>
  <c r="EZ220" i="1"/>
  <c r="ET220" i="1"/>
  <c r="CR220" i="1"/>
  <c r="EA220" i="1"/>
  <c r="DS220" i="1"/>
  <c r="DY220" i="1" s="1"/>
  <c r="DO220" i="1"/>
  <c r="BC220" i="1"/>
  <c r="DG220" i="1" s="1"/>
  <c r="DM220" i="1" s="1"/>
  <c r="DC220" i="1"/>
  <c r="CS220" i="1"/>
  <c r="CO220" i="1"/>
  <c r="BD220" i="1"/>
  <c r="CI220" i="1"/>
  <c r="CC220" i="1"/>
  <c r="BK220" i="1"/>
  <c r="BE220" i="1"/>
  <c r="AG220" i="1"/>
  <c r="AH220" i="1" s="1"/>
  <c r="P220" i="1"/>
  <c r="R220" i="1" s="1"/>
  <c r="AB220" i="1"/>
  <c r="V220" i="1"/>
  <c r="Q220" i="1"/>
  <c r="K220" i="1"/>
  <c r="M220" i="1" s="1"/>
  <c r="L220" i="1"/>
  <c r="G220" i="1"/>
  <c r="H220" i="1" s="1"/>
  <c r="FO219" i="1"/>
  <c r="FN219" i="1"/>
  <c r="FL219" i="1"/>
  <c r="FF219" i="1"/>
  <c r="EZ219" i="1"/>
  <c r="ET219" i="1"/>
  <c r="CR219" i="1"/>
  <c r="EA219" i="1"/>
  <c r="DS219" i="1"/>
  <c r="DY219" i="1" s="1"/>
  <c r="DO219" i="1"/>
  <c r="BC219" i="1"/>
  <c r="DG219" i="1" s="1"/>
  <c r="DM219" i="1" s="1"/>
  <c r="DC219" i="1"/>
  <c r="CS219" i="1"/>
  <c r="CT219" i="1" s="1"/>
  <c r="CO219" i="1"/>
  <c r="BD219" i="1"/>
  <c r="CI219" i="1"/>
  <c r="CC219" i="1"/>
  <c r="BK219" i="1"/>
  <c r="BE219" i="1"/>
  <c r="AG219" i="1"/>
  <c r="AH219" i="1" s="1"/>
  <c r="P219" i="1"/>
  <c r="AB219" i="1"/>
  <c r="V219" i="1"/>
  <c r="Q219" i="1"/>
  <c r="K219" i="1"/>
  <c r="L219" i="1"/>
  <c r="G219" i="1"/>
  <c r="H219" i="1" s="1"/>
  <c r="FO218" i="1"/>
  <c r="FN218" i="1"/>
  <c r="FL218" i="1"/>
  <c r="FF218" i="1"/>
  <c r="EZ218" i="1"/>
  <c r="ET218" i="1"/>
  <c r="CR218" i="1"/>
  <c r="CW218" i="1" s="1"/>
  <c r="EA218" i="1"/>
  <c r="DS218" i="1"/>
  <c r="DY218" i="1" s="1"/>
  <c r="DO218" i="1"/>
  <c r="BC218" i="1"/>
  <c r="DG218" i="1" s="1"/>
  <c r="DM218" i="1" s="1"/>
  <c r="DC218" i="1"/>
  <c r="CS218" i="1"/>
  <c r="CO218" i="1"/>
  <c r="BD218" i="1"/>
  <c r="BJ218" i="1" s="1"/>
  <c r="CI218" i="1"/>
  <c r="CC218" i="1"/>
  <c r="BK218" i="1"/>
  <c r="BL218" i="1" s="1"/>
  <c r="BE218" i="1"/>
  <c r="BF218" i="1" s="1"/>
  <c r="AG218" i="1"/>
  <c r="AH218" i="1" s="1"/>
  <c r="P218" i="1"/>
  <c r="AB218" i="1"/>
  <c r="V218" i="1"/>
  <c r="Q218" i="1"/>
  <c r="K218" i="1"/>
  <c r="L218" i="1"/>
  <c r="G218" i="1"/>
  <c r="H218" i="1"/>
  <c r="FO217" i="1"/>
  <c r="FN217" i="1"/>
  <c r="FL217" i="1"/>
  <c r="FF217" i="1"/>
  <c r="EZ217" i="1"/>
  <c r="ET217" i="1"/>
  <c r="CR217" i="1"/>
  <c r="CW217" i="1" s="1"/>
  <c r="EA217" i="1"/>
  <c r="DS217" i="1"/>
  <c r="DY217" i="1" s="1"/>
  <c r="DO217" i="1"/>
  <c r="BC217" i="1"/>
  <c r="DG217" i="1"/>
  <c r="DM217" i="1" s="1"/>
  <c r="DC217" i="1"/>
  <c r="CS217" i="1"/>
  <c r="CO217" i="1"/>
  <c r="BD217" i="1"/>
  <c r="CI217" i="1"/>
  <c r="CC217" i="1"/>
  <c r="BK217" i="1"/>
  <c r="BE217" i="1"/>
  <c r="BF217" i="1" s="1"/>
  <c r="AG217" i="1"/>
  <c r="AH217" i="1" s="1"/>
  <c r="P217" i="1"/>
  <c r="AB217" i="1"/>
  <c r="V217" i="1"/>
  <c r="Q217" i="1"/>
  <c r="K217" i="1"/>
  <c r="L217" i="1"/>
  <c r="G217" i="1"/>
  <c r="H217" i="1"/>
  <c r="FO216" i="1"/>
  <c r="FN216" i="1"/>
  <c r="FL216" i="1"/>
  <c r="FF216" i="1"/>
  <c r="EZ216" i="1"/>
  <c r="ET216" i="1"/>
  <c r="CR216" i="1"/>
  <c r="EA216" i="1"/>
  <c r="DS216" i="1"/>
  <c r="DY216" i="1" s="1"/>
  <c r="DO216" i="1"/>
  <c r="BC216" i="1"/>
  <c r="DG216" i="1" s="1"/>
  <c r="DM216" i="1" s="1"/>
  <c r="DC216" i="1"/>
  <c r="CS216" i="1"/>
  <c r="CT216" i="1" s="1"/>
  <c r="CO216" i="1"/>
  <c r="BD216" i="1"/>
  <c r="CI216" i="1"/>
  <c r="CC216" i="1"/>
  <c r="BK216" i="1"/>
  <c r="BE216" i="1"/>
  <c r="AG216" i="1"/>
  <c r="AH216" i="1" s="1"/>
  <c r="P216" i="1"/>
  <c r="AB216" i="1"/>
  <c r="V216" i="1"/>
  <c r="Q216" i="1"/>
  <c r="K216" i="1"/>
  <c r="M216" i="1" s="1"/>
  <c r="L216" i="1"/>
  <c r="G216" i="1"/>
  <c r="H216" i="1" s="1"/>
  <c r="FO215" i="1"/>
  <c r="FN215" i="1"/>
  <c r="FL215" i="1"/>
  <c r="FF215" i="1"/>
  <c r="EZ215" i="1"/>
  <c r="ET215" i="1"/>
  <c r="CR215" i="1"/>
  <c r="EA215" i="1"/>
  <c r="DS215" i="1"/>
  <c r="DY215" i="1" s="1"/>
  <c r="DO215" i="1"/>
  <c r="BC215" i="1"/>
  <c r="DG215" i="1" s="1"/>
  <c r="DM215" i="1" s="1"/>
  <c r="DC215" i="1"/>
  <c r="CS215" i="1"/>
  <c r="CO215" i="1"/>
  <c r="BD215" i="1"/>
  <c r="CI215" i="1"/>
  <c r="CC215" i="1"/>
  <c r="BK215" i="1"/>
  <c r="BE215" i="1"/>
  <c r="BF215" i="1" s="1"/>
  <c r="AG215" i="1"/>
  <c r="AH215" i="1" s="1"/>
  <c r="P215" i="1"/>
  <c r="AB215" i="1"/>
  <c r="V215" i="1"/>
  <c r="Q215" i="1"/>
  <c r="K215" i="1"/>
  <c r="M215" i="1" s="1"/>
  <c r="L215" i="1"/>
  <c r="G215" i="1"/>
  <c r="H215" i="1" s="1"/>
  <c r="FO214" i="1"/>
  <c r="FN214" i="1"/>
  <c r="FL214" i="1"/>
  <c r="FF214" i="1"/>
  <c r="EZ214" i="1"/>
  <c r="ET214" i="1"/>
  <c r="CR214" i="1"/>
  <c r="CW214" i="1" s="1"/>
  <c r="EA214" i="1"/>
  <c r="DS214" i="1"/>
  <c r="DY214" i="1" s="1"/>
  <c r="DO214" i="1"/>
  <c r="BC214" i="1"/>
  <c r="DG214" i="1" s="1"/>
  <c r="DM214" i="1" s="1"/>
  <c r="DC214" i="1"/>
  <c r="CS214" i="1"/>
  <c r="CO214" i="1"/>
  <c r="BD214" i="1"/>
  <c r="CI214" i="1"/>
  <c r="CC214" i="1"/>
  <c r="BK214" i="1"/>
  <c r="BE214" i="1"/>
  <c r="AG214" i="1"/>
  <c r="AH214" i="1" s="1"/>
  <c r="P214" i="1"/>
  <c r="U214" i="1" s="1"/>
  <c r="AB214" i="1"/>
  <c r="V214" i="1"/>
  <c r="W214" i="1" s="1"/>
  <c r="Q214" i="1"/>
  <c r="K214" i="1"/>
  <c r="L214" i="1"/>
  <c r="G214" i="1"/>
  <c r="H214" i="1" s="1"/>
  <c r="FH190" i="1"/>
  <c r="FH191" i="1" s="1"/>
  <c r="FH192" i="1" s="1"/>
  <c r="FH193" i="1" s="1"/>
  <c r="FH194" i="1" s="1"/>
  <c r="FH195" i="1" s="1"/>
  <c r="FH196" i="1" s="1"/>
  <c r="FH197" i="1" s="1"/>
  <c r="FH198" i="1" s="1"/>
  <c r="FH199" i="1" s="1"/>
  <c r="FH200" i="1" s="1"/>
  <c r="FH201" i="1" s="1"/>
  <c r="FH202" i="1" s="1"/>
  <c r="FH203" i="1" s="1"/>
  <c r="FH204" i="1" s="1"/>
  <c r="FH205" i="1" s="1"/>
  <c r="FH206" i="1" s="1"/>
  <c r="FH207" i="1" s="1"/>
  <c r="FH208" i="1" s="1"/>
  <c r="FH209" i="1" s="1"/>
  <c r="FH210" i="1" s="1"/>
  <c r="FH211" i="1" s="1"/>
  <c r="FH212" i="1" s="1"/>
  <c r="FH213" i="1" s="1"/>
  <c r="FH214" i="1" s="1"/>
  <c r="FH215" i="1" s="1"/>
  <c r="FH216" i="1" s="1"/>
  <c r="FH217" i="1" s="1"/>
  <c r="FH218" i="1" s="1"/>
  <c r="FH219" i="1" s="1"/>
  <c r="FH220" i="1" s="1"/>
  <c r="FH221" i="1" s="1"/>
  <c r="FH222" i="1" s="1"/>
  <c r="FH223" i="1" s="1"/>
  <c r="FH224" i="1" s="1"/>
  <c r="FH225" i="1" s="1"/>
  <c r="FH226" i="1" s="1"/>
  <c r="FH227" i="1" s="1"/>
  <c r="FH228" i="1" s="1"/>
  <c r="FH229" i="1" s="1"/>
  <c r="FH230" i="1" s="1"/>
  <c r="FH231" i="1" s="1"/>
  <c r="FH232" i="1" s="1"/>
  <c r="FH233" i="1" s="1"/>
  <c r="FH234" i="1" s="1"/>
  <c r="FH235" i="1" s="1"/>
  <c r="FH236" i="1" s="1"/>
  <c r="FH237" i="1" s="1"/>
  <c r="FB190" i="1"/>
  <c r="FB191" i="1" s="1"/>
  <c r="FB192" i="1" s="1"/>
  <c r="FB193" i="1" s="1"/>
  <c r="FB194" i="1" s="1"/>
  <c r="FB195" i="1" s="1"/>
  <c r="FB196" i="1" s="1"/>
  <c r="FB197" i="1" s="1"/>
  <c r="FB198" i="1" s="1"/>
  <c r="FB199" i="1" s="1"/>
  <c r="FB200" i="1" s="1"/>
  <c r="FB201" i="1" s="1"/>
  <c r="FB202" i="1" s="1"/>
  <c r="FB203" i="1" s="1"/>
  <c r="FB204" i="1" s="1"/>
  <c r="FB205" i="1" s="1"/>
  <c r="FB206" i="1" s="1"/>
  <c r="FB207" i="1" s="1"/>
  <c r="FB208" i="1" s="1"/>
  <c r="FB209" i="1" s="1"/>
  <c r="FB210" i="1" s="1"/>
  <c r="FB211" i="1" s="1"/>
  <c r="FB212" i="1" s="1"/>
  <c r="FB213" i="1" s="1"/>
  <c r="FB214" i="1" s="1"/>
  <c r="FB215" i="1" s="1"/>
  <c r="FB216" i="1" s="1"/>
  <c r="FB217" i="1" s="1"/>
  <c r="FB218" i="1" s="1"/>
  <c r="FB219" i="1" s="1"/>
  <c r="FB220" i="1" s="1"/>
  <c r="FB221" i="1" s="1"/>
  <c r="FB222" i="1" s="1"/>
  <c r="FB223" i="1" s="1"/>
  <c r="FB224" i="1" s="1"/>
  <c r="FB225" i="1" s="1"/>
  <c r="FB226" i="1" s="1"/>
  <c r="FB227" i="1" s="1"/>
  <c r="FB228" i="1" s="1"/>
  <c r="FB229" i="1" s="1"/>
  <c r="FB230" i="1" s="1"/>
  <c r="FB231" i="1" s="1"/>
  <c r="FB232" i="1" s="1"/>
  <c r="FB233" i="1" s="1"/>
  <c r="FB234" i="1" s="1"/>
  <c r="FB235" i="1" s="1"/>
  <c r="FB236" i="1" s="1"/>
  <c r="FB237" i="1" s="1"/>
  <c r="EV190" i="1"/>
  <c r="EV191" i="1"/>
  <c r="EV192" i="1" s="1"/>
  <c r="EV193" i="1" s="1"/>
  <c r="EV194" i="1" s="1"/>
  <c r="EV195" i="1" s="1"/>
  <c r="EV196" i="1" s="1"/>
  <c r="EV197" i="1" s="1"/>
  <c r="EV198" i="1" s="1"/>
  <c r="EV199" i="1" s="1"/>
  <c r="EV200" i="1" s="1"/>
  <c r="EV201" i="1" s="1"/>
  <c r="EV202" i="1" s="1"/>
  <c r="EV203" i="1" s="1"/>
  <c r="EV204" i="1" s="1"/>
  <c r="EV205" i="1" s="1"/>
  <c r="EV206" i="1" s="1"/>
  <c r="EV207" i="1" s="1"/>
  <c r="EV208" i="1" s="1"/>
  <c r="EV209" i="1" s="1"/>
  <c r="EV210" i="1" s="1"/>
  <c r="EV211" i="1" s="1"/>
  <c r="EV212" i="1" s="1"/>
  <c r="EV213" i="1" s="1"/>
  <c r="EV214" i="1" s="1"/>
  <c r="EV215" i="1" s="1"/>
  <c r="EV216" i="1" s="1"/>
  <c r="EV217" i="1" s="1"/>
  <c r="EV218" i="1" s="1"/>
  <c r="EV219" i="1" s="1"/>
  <c r="EV220" i="1" s="1"/>
  <c r="EV221" i="1" s="1"/>
  <c r="EV222" i="1" s="1"/>
  <c r="EV223" i="1" s="1"/>
  <c r="EV224" i="1" s="1"/>
  <c r="EV225" i="1" s="1"/>
  <c r="EV226" i="1" s="1"/>
  <c r="EV227" i="1" s="1"/>
  <c r="EV228" i="1" s="1"/>
  <c r="EV229" i="1" s="1"/>
  <c r="EV230" i="1" s="1"/>
  <c r="EV231" i="1" s="1"/>
  <c r="EV232" i="1" s="1"/>
  <c r="EV233" i="1" s="1"/>
  <c r="EV234" i="1" s="1"/>
  <c r="EV235" i="1" s="1"/>
  <c r="EV236" i="1" s="1"/>
  <c r="EV237" i="1" s="1"/>
  <c r="EP190" i="1"/>
  <c r="EP191" i="1"/>
  <c r="EP192" i="1" s="1"/>
  <c r="EP193" i="1" s="1"/>
  <c r="EP194" i="1" s="1"/>
  <c r="EP195" i="1" s="1"/>
  <c r="EP196" i="1" s="1"/>
  <c r="EP197" i="1" s="1"/>
  <c r="EP198" i="1" s="1"/>
  <c r="EP199" i="1" s="1"/>
  <c r="EP200" i="1" s="1"/>
  <c r="EP201" i="1" s="1"/>
  <c r="EP202" i="1" s="1"/>
  <c r="EP203" i="1" s="1"/>
  <c r="EP204" i="1" s="1"/>
  <c r="EP205" i="1" s="1"/>
  <c r="EP206" i="1" s="1"/>
  <c r="EP207" i="1" s="1"/>
  <c r="EP208" i="1" s="1"/>
  <c r="EP209" i="1" s="1"/>
  <c r="EP210" i="1" s="1"/>
  <c r="EP211" i="1" s="1"/>
  <c r="EP212" i="1" s="1"/>
  <c r="EP213" i="1" s="1"/>
  <c r="EP214" i="1" s="1"/>
  <c r="EP215" i="1" s="1"/>
  <c r="EP216" i="1" s="1"/>
  <c r="EP217" i="1" s="1"/>
  <c r="EP218" i="1" s="1"/>
  <c r="EP219" i="1" s="1"/>
  <c r="EP220" i="1" s="1"/>
  <c r="EP221" i="1" s="1"/>
  <c r="EP222" i="1" s="1"/>
  <c r="EP223" i="1" s="1"/>
  <c r="EP224" i="1" s="1"/>
  <c r="EP225" i="1" s="1"/>
  <c r="EP226" i="1" s="1"/>
  <c r="EP227" i="1" s="1"/>
  <c r="EP228" i="1" s="1"/>
  <c r="EP229" i="1" s="1"/>
  <c r="EP230" i="1" s="1"/>
  <c r="EP231" i="1" s="1"/>
  <c r="EP232" i="1" s="1"/>
  <c r="EP233" i="1" s="1"/>
  <c r="EP234" i="1" s="1"/>
  <c r="EP235" i="1" s="1"/>
  <c r="EP236" i="1" s="1"/>
  <c r="EP237" i="1" s="1"/>
  <c r="DX190" i="1"/>
  <c r="DX191" i="1"/>
  <c r="DX192" i="1"/>
  <c r="DX193" i="1" s="1"/>
  <c r="DX194" i="1" s="1"/>
  <c r="DX195" i="1" s="1"/>
  <c r="DX196" i="1" s="1"/>
  <c r="DX197" i="1" s="1"/>
  <c r="DX198" i="1" s="1"/>
  <c r="DX199" i="1" s="1"/>
  <c r="DX200" i="1" s="1"/>
  <c r="DX201" i="1" s="1"/>
  <c r="DX202" i="1" s="1"/>
  <c r="DX203" i="1" s="1"/>
  <c r="DX204" i="1" s="1"/>
  <c r="DX205" i="1" s="1"/>
  <c r="DX206" i="1" s="1"/>
  <c r="DX207" i="1" s="1"/>
  <c r="DX208" i="1" s="1"/>
  <c r="DX209" i="1" s="1"/>
  <c r="DX210" i="1" s="1"/>
  <c r="DX211" i="1" s="1"/>
  <c r="DX212" i="1" s="1"/>
  <c r="DX213" i="1" s="1"/>
  <c r="DX214" i="1" s="1"/>
  <c r="DX215" i="1" s="1"/>
  <c r="DX216" i="1" s="1"/>
  <c r="DX217" i="1" s="1"/>
  <c r="DX218" i="1" s="1"/>
  <c r="DX219" i="1" s="1"/>
  <c r="DX220" i="1" s="1"/>
  <c r="DX221" i="1" s="1"/>
  <c r="DX222" i="1" s="1"/>
  <c r="DX223" i="1" s="1"/>
  <c r="DX224" i="1" s="1"/>
  <c r="DX225" i="1" s="1"/>
  <c r="DX226" i="1" s="1"/>
  <c r="DX227" i="1" s="1"/>
  <c r="DX228" i="1" s="1"/>
  <c r="DX229" i="1" s="1"/>
  <c r="DX230" i="1" s="1"/>
  <c r="DX231" i="1" s="1"/>
  <c r="DX232" i="1" s="1"/>
  <c r="DX233" i="1" s="1"/>
  <c r="DX234" i="1" s="1"/>
  <c r="DX235" i="1" s="1"/>
  <c r="DX236" i="1" s="1"/>
  <c r="DX237" i="1" s="1"/>
  <c r="DR190" i="1"/>
  <c r="DR191" i="1" s="1"/>
  <c r="DR192" i="1" s="1"/>
  <c r="DR193" i="1" s="1"/>
  <c r="DR194" i="1" s="1"/>
  <c r="DR195" i="1" s="1"/>
  <c r="DR196" i="1" s="1"/>
  <c r="DR197" i="1" s="1"/>
  <c r="DR198" i="1" s="1"/>
  <c r="DR199" i="1" s="1"/>
  <c r="DR200" i="1" s="1"/>
  <c r="DR201" i="1" s="1"/>
  <c r="DR202" i="1" s="1"/>
  <c r="DR203" i="1" s="1"/>
  <c r="DR204" i="1" s="1"/>
  <c r="DR205" i="1" s="1"/>
  <c r="DR206" i="1" s="1"/>
  <c r="DR207" i="1" s="1"/>
  <c r="DR208" i="1" s="1"/>
  <c r="DR209" i="1" s="1"/>
  <c r="DR210" i="1" s="1"/>
  <c r="DR211" i="1" s="1"/>
  <c r="DR212" i="1" s="1"/>
  <c r="DR213" i="1" s="1"/>
  <c r="DR214" i="1" s="1"/>
  <c r="DR215" i="1" s="1"/>
  <c r="DR216" i="1" s="1"/>
  <c r="DR217" i="1" s="1"/>
  <c r="DR218" i="1" s="1"/>
  <c r="DR219" i="1" s="1"/>
  <c r="DR220" i="1" s="1"/>
  <c r="DR221" i="1" s="1"/>
  <c r="DR222" i="1" s="1"/>
  <c r="DR223" i="1" s="1"/>
  <c r="DR224" i="1" s="1"/>
  <c r="DR225" i="1" s="1"/>
  <c r="DR226" i="1" s="1"/>
  <c r="DR227" i="1" s="1"/>
  <c r="DR228" i="1" s="1"/>
  <c r="DR229" i="1" s="1"/>
  <c r="DR230" i="1" s="1"/>
  <c r="DR231" i="1" s="1"/>
  <c r="DR232" i="1" s="1"/>
  <c r="DR233" i="1" s="1"/>
  <c r="DR234" i="1" s="1"/>
  <c r="DR235" i="1" s="1"/>
  <c r="DR236" i="1" s="1"/>
  <c r="DR237" i="1" s="1"/>
  <c r="DL190" i="1"/>
  <c r="DL191" i="1" s="1"/>
  <c r="DL192" i="1" s="1"/>
  <c r="DL193" i="1" s="1"/>
  <c r="DL194" i="1" s="1"/>
  <c r="DL195" i="1" s="1"/>
  <c r="DL196" i="1" s="1"/>
  <c r="DL197" i="1" s="1"/>
  <c r="DL198" i="1" s="1"/>
  <c r="DL199" i="1" s="1"/>
  <c r="DL200" i="1" s="1"/>
  <c r="DL201" i="1" s="1"/>
  <c r="DL202" i="1" s="1"/>
  <c r="DL203" i="1" s="1"/>
  <c r="DL204" i="1" s="1"/>
  <c r="DL205" i="1" s="1"/>
  <c r="DL206" i="1" s="1"/>
  <c r="DL207" i="1" s="1"/>
  <c r="DL208" i="1" s="1"/>
  <c r="DL209" i="1" s="1"/>
  <c r="DL210" i="1" s="1"/>
  <c r="DL211" i="1" s="1"/>
  <c r="DL212" i="1" s="1"/>
  <c r="DL213" i="1" s="1"/>
  <c r="DL214" i="1" s="1"/>
  <c r="DL215" i="1" s="1"/>
  <c r="DL216" i="1" s="1"/>
  <c r="DL217" i="1" s="1"/>
  <c r="DL218" i="1" s="1"/>
  <c r="DL219" i="1" s="1"/>
  <c r="DL220" i="1" s="1"/>
  <c r="DL221" i="1" s="1"/>
  <c r="DL222" i="1" s="1"/>
  <c r="DL223" i="1" s="1"/>
  <c r="DL224" i="1" s="1"/>
  <c r="DL225" i="1" s="1"/>
  <c r="DL226" i="1" s="1"/>
  <c r="DL227" i="1" s="1"/>
  <c r="DL228" i="1" s="1"/>
  <c r="DL229" i="1" s="1"/>
  <c r="DL230" i="1" s="1"/>
  <c r="DL231" i="1" s="1"/>
  <c r="DL232" i="1" s="1"/>
  <c r="DL233" i="1" s="1"/>
  <c r="DL234" i="1" s="1"/>
  <c r="DL235" i="1" s="1"/>
  <c r="DL236" i="1" s="1"/>
  <c r="DL237" i="1" s="1"/>
  <c r="DF190" i="1"/>
  <c r="DF191" i="1" s="1"/>
  <c r="DF192" i="1" s="1"/>
  <c r="DF193" i="1" s="1"/>
  <c r="DF194" i="1" s="1"/>
  <c r="DF195" i="1" s="1"/>
  <c r="DF196" i="1" s="1"/>
  <c r="DF197" i="1" s="1"/>
  <c r="DF198" i="1" s="1"/>
  <c r="DF199" i="1" s="1"/>
  <c r="DF200" i="1" s="1"/>
  <c r="DF201" i="1" s="1"/>
  <c r="DF202" i="1" s="1"/>
  <c r="DF203" i="1" s="1"/>
  <c r="DF204" i="1" s="1"/>
  <c r="DF205" i="1" s="1"/>
  <c r="DF206" i="1" s="1"/>
  <c r="DF207" i="1" s="1"/>
  <c r="DF208" i="1" s="1"/>
  <c r="DF209" i="1" s="1"/>
  <c r="DF210" i="1" s="1"/>
  <c r="DF211" i="1" s="1"/>
  <c r="DF212" i="1" s="1"/>
  <c r="DF213" i="1" s="1"/>
  <c r="DF214" i="1" s="1"/>
  <c r="DF215" i="1" s="1"/>
  <c r="DF216" i="1" s="1"/>
  <c r="DF217" i="1" s="1"/>
  <c r="DF218" i="1" s="1"/>
  <c r="DF219" i="1" s="1"/>
  <c r="DF220" i="1" s="1"/>
  <c r="DF221" i="1" s="1"/>
  <c r="DF222" i="1" s="1"/>
  <c r="DF223" i="1" s="1"/>
  <c r="DF224" i="1" s="1"/>
  <c r="DF225" i="1" s="1"/>
  <c r="DF226" i="1" s="1"/>
  <c r="DF227" i="1" s="1"/>
  <c r="DF228" i="1" s="1"/>
  <c r="DF229" i="1" s="1"/>
  <c r="DF230" i="1" s="1"/>
  <c r="DF231" i="1" s="1"/>
  <c r="DF232" i="1" s="1"/>
  <c r="DF233" i="1" s="1"/>
  <c r="DF234" i="1" s="1"/>
  <c r="DF235" i="1" s="1"/>
  <c r="DF236" i="1" s="1"/>
  <c r="DF237" i="1" s="1"/>
  <c r="DA190" i="1"/>
  <c r="DA191" i="1"/>
  <c r="DA192" i="1" s="1"/>
  <c r="DA193" i="1" s="1"/>
  <c r="DA194" i="1"/>
  <c r="DA195" i="1" s="1"/>
  <c r="DA196" i="1" s="1"/>
  <c r="DA197" i="1" s="1"/>
  <c r="DA198" i="1" s="1"/>
  <c r="DA199" i="1" s="1"/>
  <c r="DA200" i="1" s="1"/>
  <c r="DA201" i="1" s="1"/>
  <c r="DA202" i="1" s="1"/>
  <c r="DA203" i="1" s="1"/>
  <c r="DA204" i="1" s="1"/>
  <c r="DA205" i="1" s="1"/>
  <c r="DA206" i="1" s="1"/>
  <c r="DA207" i="1" s="1"/>
  <c r="DA208" i="1" s="1"/>
  <c r="DA209" i="1" s="1"/>
  <c r="DA210" i="1" s="1"/>
  <c r="DA211" i="1" s="1"/>
  <c r="DA212" i="1" s="1"/>
  <c r="DA213" i="1" s="1"/>
  <c r="DA214" i="1" s="1"/>
  <c r="DA215" i="1" s="1"/>
  <c r="DA216" i="1" s="1"/>
  <c r="DA217" i="1" s="1"/>
  <c r="DA218" i="1" s="1"/>
  <c r="DA219" i="1" s="1"/>
  <c r="DA220" i="1" s="1"/>
  <c r="DA221" i="1" s="1"/>
  <c r="DA222" i="1" s="1"/>
  <c r="DA223" i="1" s="1"/>
  <c r="DA224" i="1" s="1"/>
  <c r="DA225" i="1" s="1"/>
  <c r="DA226" i="1" s="1"/>
  <c r="DA227" i="1" s="1"/>
  <c r="DA228" i="1" s="1"/>
  <c r="DA229" i="1" s="1"/>
  <c r="DA230" i="1" s="1"/>
  <c r="DA231" i="1" s="1"/>
  <c r="DA232" i="1" s="1"/>
  <c r="DA233" i="1" s="1"/>
  <c r="DA234" i="1" s="1"/>
  <c r="DA235" i="1" s="1"/>
  <c r="DA236" i="1" s="1"/>
  <c r="DA237" i="1" s="1"/>
  <c r="CV190" i="1"/>
  <c r="CV191" i="1"/>
  <c r="CV192" i="1" s="1"/>
  <c r="CV193" i="1" s="1"/>
  <c r="CV194" i="1" s="1"/>
  <c r="CV195" i="1" s="1"/>
  <c r="CV196" i="1" s="1"/>
  <c r="CV197" i="1" s="1"/>
  <c r="CV198" i="1" s="1"/>
  <c r="CV199" i="1" s="1"/>
  <c r="CV200" i="1" s="1"/>
  <c r="CV201" i="1" s="1"/>
  <c r="CV202" i="1" s="1"/>
  <c r="CV203" i="1" s="1"/>
  <c r="CV204" i="1" s="1"/>
  <c r="CV205" i="1" s="1"/>
  <c r="CV206" i="1" s="1"/>
  <c r="CV207" i="1" s="1"/>
  <c r="CV208" i="1" s="1"/>
  <c r="CV209" i="1" s="1"/>
  <c r="CV210" i="1" s="1"/>
  <c r="CV211" i="1" s="1"/>
  <c r="CV212" i="1" s="1"/>
  <c r="CV213" i="1" s="1"/>
  <c r="CV214" i="1" s="1"/>
  <c r="CV215" i="1" s="1"/>
  <c r="CV216" i="1" s="1"/>
  <c r="CV217" i="1" s="1"/>
  <c r="CV218" i="1" s="1"/>
  <c r="CV219" i="1" s="1"/>
  <c r="CV220" i="1" s="1"/>
  <c r="CV221" i="1" s="1"/>
  <c r="CV222" i="1" s="1"/>
  <c r="CV223" i="1" s="1"/>
  <c r="CV224" i="1" s="1"/>
  <c r="CV225" i="1" s="1"/>
  <c r="CV226" i="1" s="1"/>
  <c r="CV227" i="1" s="1"/>
  <c r="CV228" i="1" s="1"/>
  <c r="CV229" i="1" s="1"/>
  <c r="CV230" i="1" s="1"/>
  <c r="CV231" i="1" s="1"/>
  <c r="CV232" i="1" s="1"/>
  <c r="CV233" i="1" s="1"/>
  <c r="CV234" i="1" s="1"/>
  <c r="CV235" i="1" s="1"/>
  <c r="CV236" i="1" s="1"/>
  <c r="CV237" i="1" s="1"/>
  <c r="CQ190" i="1"/>
  <c r="CQ191" i="1" s="1"/>
  <c r="CQ192" i="1" s="1"/>
  <c r="CQ193" i="1" s="1"/>
  <c r="CQ194" i="1" s="1"/>
  <c r="CQ195" i="1" s="1"/>
  <c r="CQ196" i="1" s="1"/>
  <c r="CQ197" i="1" s="1"/>
  <c r="CQ198" i="1" s="1"/>
  <c r="CQ199" i="1" s="1"/>
  <c r="CQ200" i="1" s="1"/>
  <c r="CQ201" i="1" s="1"/>
  <c r="CQ202" i="1" s="1"/>
  <c r="CQ203" i="1" s="1"/>
  <c r="CQ204" i="1" s="1"/>
  <c r="CQ205" i="1" s="1"/>
  <c r="CQ206" i="1" s="1"/>
  <c r="CQ207" i="1" s="1"/>
  <c r="CQ208" i="1" s="1"/>
  <c r="CQ209" i="1" s="1"/>
  <c r="CQ210" i="1" s="1"/>
  <c r="CQ211" i="1" s="1"/>
  <c r="CQ212" i="1" s="1"/>
  <c r="CQ213" i="1" s="1"/>
  <c r="CQ214" i="1" s="1"/>
  <c r="CQ215" i="1" s="1"/>
  <c r="CQ216" i="1" s="1"/>
  <c r="CQ217" i="1" s="1"/>
  <c r="CQ218" i="1" s="1"/>
  <c r="CQ219" i="1" s="1"/>
  <c r="CQ220" i="1" s="1"/>
  <c r="CQ221" i="1" s="1"/>
  <c r="CQ222" i="1" s="1"/>
  <c r="CQ223" i="1" s="1"/>
  <c r="CQ224" i="1" s="1"/>
  <c r="CQ225" i="1" s="1"/>
  <c r="CQ226" i="1" s="1"/>
  <c r="CQ227" i="1" s="1"/>
  <c r="CQ228" i="1" s="1"/>
  <c r="CQ229" i="1" s="1"/>
  <c r="CQ230" i="1" s="1"/>
  <c r="CQ231" i="1" s="1"/>
  <c r="CQ232" i="1" s="1"/>
  <c r="CQ233" i="1" s="1"/>
  <c r="CQ234" i="1" s="1"/>
  <c r="CQ235" i="1" s="1"/>
  <c r="CQ236" i="1" s="1"/>
  <c r="CQ237" i="1" s="1"/>
  <c r="CL190" i="1"/>
  <c r="CL191" i="1"/>
  <c r="CL192" i="1" s="1"/>
  <c r="CL193" i="1" s="1"/>
  <c r="CL194" i="1" s="1"/>
  <c r="CL195" i="1" s="1"/>
  <c r="CL196" i="1" s="1"/>
  <c r="CL197" i="1" s="1"/>
  <c r="CL198" i="1" s="1"/>
  <c r="CL199" i="1" s="1"/>
  <c r="CL200" i="1" s="1"/>
  <c r="CL201" i="1" s="1"/>
  <c r="CL202" i="1" s="1"/>
  <c r="CL203" i="1" s="1"/>
  <c r="CL204" i="1" s="1"/>
  <c r="CL205" i="1" s="1"/>
  <c r="CL206" i="1" s="1"/>
  <c r="CL207" i="1" s="1"/>
  <c r="CL208" i="1" s="1"/>
  <c r="CL209" i="1" s="1"/>
  <c r="CL210" i="1" s="1"/>
  <c r="CL211" i="1" s="1"/>
  <c r="CL212" i="1" s="1"/>
  <c r="CL213" i="1" s="1"/>
  <c r="CL214" i="1" s="1"/>
  <c r="CL215" i="1" s="1"/>
  <c r="CL216" i="1" s="1"/>
  <c r="CL217" i="1" s="1"/>
  <c r="CL218" i="1" s="1"/>
  <c r="CL219" i="1" s="1"/>
  <c r="CL220" i="1" s="1"/>
  <c r="CL221" i="1" s="1"/>
  <c r="CL222" i="1" s="1"/>
  <c r="CL223" i="1" s="1"/>
  <c r="CL224" i="1" s="1"/>
  <c r="CL225" i="1" s="1"/>
  <c r="CL226" i="1" s="1"/>
  <c r="CL227" i="1" s="1"/>
  <c r="CL228" i="1" s="1"/>
  <c r="CL229" i="1" s="1"/>
  <c r="CL230" i="1" s="1"/>
  <c r="CL231" i="1" s="1"/>
  <c r="CL232" i="1" s="1"/>
  <c r="CL233" i="1" s="1"/>
  <c r="CL234" i="1" s="1"/>
  <c r="CL235" i="1" s="1"/>
  <c r="CL236" i="1" s="1"/>
  <c r="CL237" i="1" s="1"/>
  <c r="CF190" i="1"/>
  <c r="CF191" i="1"/>
  <c r="CF192" i="1" s="1"/>
  <c r="CF193" i="1" s="1"/>
  <c r="CF194" i="1" s="1"/>
  <c r="CF195" i="1" s="1"/>
  <c r="CF196" i="1" s="1"/>
  <c r="CF197" i="1" s="1"/>
  <c r="CF198" i="1" s="1"/>
  <c r="CF199" i="1" s="1"/>
  <c r="CF200" i="1" s="1"/>
  <c r="CF201" i="1" s="1"/>
  <c r="CF202" i="1" s="1"/>
  <c r="CF203" i="1" s="1"/>
  <c r="CF204" i="1" s="1"/>
  <c r="CF205" i="1" s="1"/>
  <c r="CF206" i="1" s="1"/>
  <c r="CF207" i="1" s="1"/>
  <c r="CF208" i="1" s="1"/>
  <c r="CF209" i="1" s="1"/>
  <c r="CF210" i="1" s="1"/>
  <c r="CF211" i="1" s="1"/>
  <c r="CF212" i="1" s="1"/>
  <c r="CF213" i="1" s="1"/>
  <c r="CF214" i="1" s="1"/>
  <c r="CF215" i="1" s="1"/>
  <c r="CF216" i="1" s="1"/>
  <c r="CF217" i="1" s="1"/>
  <c r="CF218" i="1" s="1"/>
  <c r="CF219" i="1" s="1"/>
  <c r="CF220" i="1" s="1"/>
  <c r="CF221" i="1" s="1"/>
  <c r="CF222" i="1" s="1"/>
  <c r="CF223" i="1" s="1"/>
  <c r="CF224" i="1" s="1"/>
  <c r="CF225" i="1" s="1"/>
  <c r="CF226" i="1" s="1"/>
  <c r="CF227" i="1" s="1"/>
  <c r="CF228" i="1" s="1"/>
  <c r="CF229" i="1" s="1"/>
  <c r="CF230" i="1" s="1"/>
  <c r="CF231" i="1" s="1"/>
  <c r="CF232" i="1" s="1"/>
  <c r="CF233" i="1" s="1"/>
  <c r="CF234" i="1" s="1"/>
  <c r="CF235" i="1" s="1"/>
  <c r="CF236" i="1" s="1"/>
  <c r="CF237" i="1" s="1"/>
  <c r="BZ190" i="1"/>
  <c r="BZ191" i="1" s="1"/>
  <c r="BZ192" i="1" s="1"/>
  <c r="BZ193" i="1" s="1"/>
  <c r="BZ194" i="1" s="1"/>
  <c r="BZ195" i="1" s="1"/>
  <c r="BZ196" i="1" s="1"/>
  <c r="BZ197" i="1" s="1"/>
  <c r="BZ198" i="1" s="1"/>
  <c r="BZ199" i="1" s="1"/>
  <c r="BZ200" i="1" s="1"/>
  <c r="BZ201" i="1" s="1"/>
  <c r="BZ202" i="1" s="1"/>
  <c r="BZ203" i="1" s="1"/>
  <c r="BZ204" i="1" s="1"/>
  <c r="BZ205" i="1" s="1"/>
  <c r="BZ206" i="1" s="1"/>
  <c r="BZ207" i="1" s="1"/>
  <c r="BZ208" i="1" s="1"/>
  <c r="BZ209" i="1" s="1"/>
  <c r="BZ210" i="1" s="1"/>
  <c r="BZ211" i="1" s="1"/>
  <c r="BZ212" i="1" s="1"/>
  <c r="BZ213" i="1" s="1"/>
  <c r="BZ214" i="1" s="1"/>
  <c r="BZ215" i="1" s="1"/>
  <c r="BZ216" i="1" s="1"/>
  <c r="BZ217" i="1" s="1"/>
  <c r="BZ218" i="1" s="1"/>
  <c r="BZ219" i="1" s="1"/>
  <c r="BZ220" i="1" s="1"/>
  <c r="BZ221" i="1" s="1"/>
  <c r="BZ222" i="1" s="1"/>
  <c r="BZ223" i="1" s="1"/>
  <c r="BZ224" i="1" s="1"/>
  <c r="BZ225" i="1" s="1"/>
  <c r="BZ226" i="1" s="1"/>
  <c r="BZ227" i="1" s="1"/>
  <c r="BZ228" i="1" s="1"/>
  <c r="BZ229" i="1" s="1"/>
  <c r="BZ230" i="1" s="1"/>
  <c r="BZ231" i="1" s="1"/>
  <c r="BZ232" i="1" s="1"/>
  <c r="BZ233" i="1" s="1"/>
  <c r="BZ234" i="1" s="1"/>
  <c r="BZ235" i="1" s="1"/>
  <c r="BZ236" i="1" s="1"/>
  <c r="BZ237" i="1" s="1"/>
  <c r="BH190" i="1"/>
  <c r="BH191" i="1"/>
  <c r="BH192" i="1" s="1"/>
  <c r="BH193" i="1" s="1"/>
  <c r="BH194" i="1" s="1"/>
  <c r="BH195" i="1" s="1"/>
  <c r="BH196" i="1" s="1"/>
  <c r="BH197" i="1" s="1"/>
  <c r="BH198" i="1" s="1"/>
  <c r="BH199" i="1" s="1"/>
  <c r="BH200" i="1" s="1"/>
  <c r="BH201" i="1" s="1"/>
  <c r="BH202" i="1" s="1"/>
  <c r="BH203" i="1" s="1"/>
  <c r="BH204" i="1" s="1"/>
  <c r="BH205" i="1" s="1"/>
  <c r="BH206" i="1" s="1"/>
  <c r="BH207" i="1" s="1"/>
  <c r="BH208" i="1" s="1"/>
  <c r="BH209" i="1" s="1"/>
  <c r="BH210" i="1" s="1"/>
  <c r="BH211" i="1" s="1"/>
  <c r="BH212" i="1" s="1"/>
  <c r="BH213" i="1" s="1"/>
  <c r="BH214" i="1" s="1"/>
  <c r="BH215" i="1" s="1"/>
  <c r="BH216" i="1" s="1"/>
  <c r="BH217" i="1" s="1"/>
  <c r="BH218" i="1" s="1"/>
  <c r="BH219" i="1" s="1"/>
  <c r="BH220" i="1" s="1"/>
  <c r="BH221" i="1" s="1"/>
  <c r="BH222" i="1" s="1"/>
  <c r="BH223" i="1" s="1"/>
  <c r="BH224" i="1" s="1"/>
  <c r="BH225" i="1" s="1"/>
  <c r="BH226" i="1" s="1"/>
  <c r="BH227" i="1" s="1"/>
  <c r="BH228" i="1" s="1"/>
  <c r="BH229" i="1" s="1"/>
  <c r="BH230" i="1" s="1"/>
  <c r="BH231" i="1" s="1"/>
  <c r="BH232" i="1" s="1"/>
  <c r="BH233" i="1" s="1"/>
  <c r="BH234" i="1" s="1"/>
  <c r="BH235" i="1" s="1"/>
  <c r="BH236" i="1" s="1"/>
  <c r="BH237" i="1" s="1"/>
  <c r="BB190" i="1"/>
  <c r="BB191" i="1" s="1"/>
  <c r="BB192" i="1" s="1"/>
  <c r="BB193" i="1" s="1"/>
  <c r="BB194" i="1" s="1"/>
  <c r="BB195" i="1" s="1"/>
  <c r="BB196" i="1" s="1"/>
  <c r="BB197" i="1" s="1"/>
  <c r="BB198" i="1" s="1"/>
  <c r="BB199" i="1" s="1"/>
  <c r="BB200" i="1" s="1"/>
  <c r="BB201" i="1" s="1"/>
  <c r="BB202" i="1" s="1"/>
  <c r="BB203" i="1" s="1"/>
  <c r="BB204" i="1" s="1"/>
  <c r="BB205" i="1" s="1"/>
  <c r="BB206" i="1" s="1"/>
  <c r="BB207" i="1" s="1"/>
  <c r="BB208" i="1" s="1"/>
  <c r="BB209" i="1" s="1"/>
  <c r="BB210" i="1" s="1"/>
  <c r="BB211" i="1" s="1"/>
  <c r="BB212" i="1" s="1"/>
  <c r="BB213" i="1" s="1"/>
  <c r="BB214" i="1" s="1"/>
  <c r="BB215" i="1" s="1"/>
  <c r="BB216" i="1" s="1"/>
  <c r="BB217" i="1" s="1"/>
  <c r="BB218" i="1" s="1"/>
  <c r="BB219" i="1" s="1"/>
  <c r="BB220" i="1" s="1"/>
  <c r="BB221" i="1" s="1"/>
  <c r="BB222" i="1" s="1"/>
  <c r="BB223" i="1" s="1"/>
  <c r="BB224" i="1" s="1"/>
  <c r="BB225" i="1" s="1"/>
  <c r="BB226" i="1" s="1"/>
  <c r="BB227" i="1" s="1"/>
  <c r="BB228" i="1" s="1"/>
  <c r="BB229" i="1" s="1"/>
  <c r="BB230" i="1" s="1"/>
  <c r="BB231" i="1" s="1"/>
  <c r="BB232" i="1" s="1"/>
  <c r="BB233" i="1" s="1"/>
  <c r="BB234" i="1" s="1"/>
  <c r="BB235" i="1" s="1"/>
  <c r="BB236" i="1" s="1"/>
  <c r="BB237" i="1" s="1"/>
  <c r="AE190" i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Y190" i="1"/>
  <c r="Y191" i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T190" i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/>
  <c r="T206" i="1" s="1"/>
  <c r="T207" i="1" s="1"/>
  <c r="T208" i="1" s="1"/>
  <c r="T209" i="1" s="1"/>
  <c r="T210" i="1" s="1"/>
  <c r="T211" i="1" s="1"/>
  <c r="T212" i="1" s="1"/>
  <c r="O190" i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J190" i="1"/>
  <c r="J191" i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E190" i="1"/>
  <c r="E191" i="1" s="1"/>
  <c r="E192" i="1" s="1"/>
  <c r="E193" i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CA176" i="1"/>
  <c r="CA177" i="1" s="1"/>
  <c r="CA178" i="1" s="1"/>
  <c r="CA179" i="1" s="1"/>
  <c r="CA180" i="1" s="1"/>
  <c r="CA181" i="1" s="1"/>
  <c r="CA182" i="1" s="1"/>
  <c r="CA183" i="1" s="1"/>
  <c r="CA184" i="1" s="1"/>
  <c r="CA185" i="1" s="1"/>
  <c r="CA186" i="1" s="1"/>
  <c r="CA187" i="1" s="1"/>
  <c r="CA189" i="1" s="1"/>
  <c r="CA190" i="1" s="1"/>
  <c r="CA191" i="1" s="1"/>
  <c r="CA192" i="1" s="1"/>
  <c r="CA193" i="1" s="1"/>
  <c r="CA194" i="1" s="1"/>
  <c r="CA195" i="1" s="1"/>
  <c r="CA196" i="1" s="1"/>
  <c r="CA197" i="1" s="1"/>
  <c r="CA198" i="1" s="1"/>
  <c r="CA199" i="1" s="1"/>
  <c r="CA200" i="1" s="1"/>
  <c r="CA201" i="1" s="1"/>
  <c r="CA202" i="1" s="1"/>
  <c r="CA203" i="1" s="1"/>
  <c r="CA204" i="1" s="1"/>
  <c r="CA205" i="1" s="1"/>
  <c r="CA206" i="1" s="1"/>
  <c r="CA207" i="1" s="1"/>
  <c r="CA208" i="1" s="1"/>
  <c r="CA209" i="1" s="1"/>
  <c r="CA210" i="1" s="1"/>
  <c r="CA211" i="1" s="1"/>
  <c r="CA212" i="1" s="1"/>
  <c r="CI213" i="1"/>
  <c r="CC213" i="1"/>
  <c r="BK213" i="1"/>
  <c r="BE213" i="1"/>
  <c r="AG213" i="1"/>
  <c r="AH213" i="1" s="1"/>
  <c r="AB213" i="1"/>
  <c r="V213" i="1"/>
  <c r="Q213" i="1"/>
  <c r="L213" i="1"/>
  <c r="G213" i="1"/>
  <c r="FO213" i="1"/>
  <c r="FN213" i="1"/>
  <c r="FL213" i="1"/>
  <c r="FF213" i="1"/>
  <c r="EZ213" i="1"/>
  <c r="ET213" i="1"/>
  <c r="CR213" i="1"/>
  <c r="CW213" i="1" s="1"/>
  <c r="EA213" i="1"/>
  <c r="DS213" i="1"/>
  <c r="DY213" i="1" s="1"/>
  <c r="DO213" i="1"/>
  <c r="BC213" i="1"/>
  <c r="DG213" i="1" s="1"/>
  <c r="DM213" i="1" s="1"/>
  <c r="DC213" i="1"/>
  <c r="CS213" i="1"/>
  <c r="CO213" i="1"/>
  <c r="BD213" i="1"/>
  <c r="BJ213" i="1" s="1"/>
  <c r="P213" i="1"/>
  <c r="U213" i="1" s="1"/>
  <c r="K213" i="1"/>
  <c r="H213" i="1"/>
  <c r="FO212" i="1"/>
  <c r="FN212" i="1"/>
  <c r="FL212" i="1"/>
  <c r="FF212" i="1"/>
  <c r="EZ212" i="1"/>
  <c r="ET212" i="1"/>
  <c r="CR212" i="1"/>
  <c r="EA212" i="1"/>
  <c r="DS212" i="1"/>
  <c r="DY212" i="1" s="1"/>
  <c r="DO212" i="1"/>
  <c r="BC212" i="1"/>
  <c r="DG212" i="1" s="1"/>
  <c r="DM212" i="1" s="1"/>
  <c r="DC212" i="1"/>
  <c r="CS212" i="1"/>
  <c r="CO212" i="1"/>
  <c r="BD212" i="1"/>
  <c r="BJ212" i="1" s="1"/>
  <c r="CB212" i="1" s="1"/>
  <c r="CI212" i="1"/>
  <c r="CC212" i="1"/>
  <c r="BK212" i="1"/>
  <c r="BE212" i="1"/>
  <c r="AG212" i="1"/>
  <c r="AH212" i="1" s="1"/>
  <c r="P212" i="1"/>
  <c r="AB212" i="1"/>
  <c r="V212" i="1"/>
  <c r="Q212" i="1"/>
  <c r="R212" i="1" s="1"/>
  <c r="K212" i="1"/>
  <c r="L212" i="1"/>
  <c r="G212" i="1"/>
  <c r="H212" i="1" s="1"/>
  <c r="FO211" i="1"/>
  <c r="FN211" i="1"/>
  <c r="FL211" i="1"/>
  <c r="FF211" i="1"/>
  <c r="EZ211" i="1"/>
  <c r="ET211" i="1"/>
  <c r="CR211" i="1"/>
  <c r="CW211" i="1" s="1"/>
  <c r="EA211" i="1"/>
  <c r="DS211" i="1"/>
  <c r="DY211" i="1"/>
  <c r="DO211" i="1"/>
  <c r="BC211" i="1"/>
  <c r="DG211" i="1" s="1"/>
  <c r="DM211" i="1" s="1"/>
  <c r="DC211" i="1"/>
  <c r="DD211" i="1" s="1"/>
  <c r="CS211" i="1"/>
  <c r="CO211" i="1"/>
  <c r="BD211" i="1"/>
  <c r="CI211" i="1"/>
  <c r="CC211" i="1"/>
  <c r="BK211" i="1"/>
  <c r="BE211" i="1"/>
  <c r="AG211" i="1"/>
  <c r="AH211" i="1" s="1"/>
  <c r="P211" i="1"/>
  <c r="AB211" i="1"/>
  <c r="V211" i="1"/>
  <c r="Q211" i="1"/>
  <c r="K211" i="1"/>
  <c r="M211" i="1" s="1"/>
  <c r="L211" i="1"/>
  <c r="G211" i="1"/>
  <c r="H211" i="1"/>
  <c r="FO210" i="1"/>
  <c r="FN210" i="1"/>
  <c r="FL210" i="1"/>
  <c r="FF210" i="1"/>
  <c r="EZ210" i="1"/>
  <c r="ET210" i="1"/>
  <c r="CR210" i="1"/>
  <c r="CW210" i="1"/>
  <c r="CY210" i="1" s="1"/>
  <c r="EA210" i="1"/>
  <c r="DS210" i="1"/>
  <c r="DY210" i="1" s="1"/>
  <c r="DO210" i="1"/>
  <c r="BC210" i="1"/>
  <c r="DG210" i="1" s="1"/>
  <c r="DM210" i="1" s="1"/>
  <c r="DC210" i="1"/>
  <c r="CS210" i="1"/>
  <c r="CO210" i="1"/>
  <c r="BD210" i="1"/>
  <c r="CI210" i="1"/>
  <c r="CC210" i="1"/>
  <c r="BK210" i="1"/>
  <c r="BE210" i="1"/>
  <c r="AG210" i="1"/>
  <c r="AH210" i="1" s="1"/>
  <c r="P210" i="1"/>
  <c r="U210" i="1" s="1"/>
  <c r="AA210" i="1" s="1"/>
  <c r="AB210" i="1"/>
  <c r="V210" i="1"/>
  <c r="W210" i="1" s="1"/>
  <c r="Q210" i="1"/>
  <c r="R210" i="1" s="1"/>
  <c r="K210" i="1"/>
  <c r="L210" i="1"/>
  <c r="G210" i="1"/>
  <c r="H210" i="1" s="1"/>
  <c r="FO209" i="1"/>
  <c r="FN209" i="1"/>
  <c r="FL209" i="1"/>
  <c r="FF209" i="1"/>
  <c r="EZ209" i="1"/>
  <c r="ET209" i="1"/>
  <c r="CR209" i="1"/>
  <c r="EA209" i="1"/>
  <c r="DS209" i="1"/>
  <c r="DY209" i="1" s="1"/>
  <c r="DO209" i="1"/>
  <c r="BC209" i="1"/>
  <c r="DG209" i="1"/>
  <c r="DM209" i="1" s="1"/>
  <c r="DC209" i="1"/>
  <c r="CS209" i="1"/>
  <c r="CO209" i="1"/>
  <c r="BD209" i="1"/>
  <c r="CI209" i="1"/>
  <c r="CC209" i="1"/>
  <c r="BK209" i="1"/>
  <c r="BE209" i="1"/>
  <c r="BF209" i="1" s="1"/>
  <c r="AG209" i="1"/>
  <c r="AH209" i="1" s="1"/>
  <c r="P209" i="1"/>
  <c r="AB209" i="1"/>
  <c r="V209" i="1"/>
  <c r="Q209" i="1"/>
  <c r="K209" i="1"/>
  <c r="L209" i="1"/>
  <c r="M209" i="1" s="1"/>
  <c r="G209" i="1"/>
  <c r="H209" i="1" s="1"/>
  <c r="FO208" i="1"/>
  <c r="FN208" i="1"/>
  <c r="FL208" i="1"/>
  <c r="FF208" i="1"/>
  <c r="EZ208" i="1"/>
  <c r="ET208" i="1"/>
  <c r="CR208" i="1"/>
  <c r="EA208" i="1"/>
  <c r="DS208" i="1"/>
  <c r="DY208" i="1" s="1"/>
  <c r="DO208" i="1"/>
  <c r="BC208" i="1"/>
  <c r="DG208" i="1" s="1"/>
  <c r="DM208" i="1" s="1"/>
  <c r="DC208" i="1"/>
  <c r="CS208" i="1"/>
  <c r="CO208" i="1"/>
  <c r="BD208" i="1"/>
  <c r="CI208" i="1"/>
  <c r="CC208" i="1"/>
  <c r="BK208" i="1"/>
  <c r="BE208" i="1"/>
  <c r="AG208" i="1"/>
  <c r="AH208" i="1"/>
  <c r="P208" i="1"/>
  <c r="AB208" i="1"/>
  <c r="V208" i="1"/>
  <c r="Q208" i="1"/>
  <c r="K208" i="1"/>
  <c r="L208" i="1"/>
  <c r="G208" i="1"/>
  <c r="H208" i="1"/>
  <c r="FO207" i="1"/>
  <c r="FN207" i="1"/>
  <c r="FL207" i="1"/>
  <c r="FF207" i="1"/>
  <c r="EZ207" i="1"/>
  <c r="ET207" i="1"/>
  <c r="CR207" i="1"/>
  <c r="EA207" i="1"/>
  <c r="DS207" i="1"/>
  <c r="DY207" i="1" s="1"/>
  <c r="DO207" i="1"/>
  <c r="BC207" i="1"/>
  <c r="DG207" i="1" s="1"/>
  <c r="DM207" i="1" s="1"/>
  <c r="DC207" i="1"/>
  <c r="CS207" i="1"/>
  <c r="CO207" i="1"/>
  <c r="BD207" i="1"/>
  <c r="BJ207" i="1"/>
  <c r="CB207" i="1"/>
  <c r="CI207" i="1"/>
  <c r="CC207" i="1"/>
  <c r="BK207" i="1"/>
  <c r="BE207" i="1"/>
  <c r="AG207" i="1"/>
  <c r="AH207" i="1" s="1"/>
  <c r="P207" i="1"/>
  <c r="U207" i="1" s="1"/>
  <c r="AB207" i="1"/>
  <c r="V207" i="1"/>
  <c r="Q207" i="1"/>
  <c r="R207" i="1" s="1"/>
  <c r="K207" i="1"/>
  <c r="L207" i="1"/>
  <c r="G207" i="1"/>
  <c r="H207" i="1" s="1"/>
  <c r="G206" i="1"/>
  <c r="H206" i="1" s="1"/>
  <c r="K206" i="1"/>
  <c r="L206" i="1"/>
  <c r="P206" i="1"/>
  <c r="U206" i="1"/>
  <c r="Q206" i="1"/>
  <c r="V206" i="1"/>
  <c r="AB206" i="1"/>
  <c r="AG206" i="1"/>
  <c r="AH206" i="1"/>
  <c r="BC206" i="1"/>
  <c r="DG206" i="1"/>
  <c r="DM206" i="1" s="1"/>
  <c r="BD206" i="1"/>
  <c r="BE206" i="1"/>
  <c r="BK206" i="1"/>
  <c r="CC206" i="1"/>
  <c r="CI206" i="1"/>
  <c r="CO206" i="1"/>
  <c r="CR206" i="1"/>
  <c r="CS206" i="1"/>
  <c r="DC206" i="1"/>
  <c r="DO206" i="1"/>
  <c r="DS206" i="1"/>
  <c r="DY206" i="1" s="1"/>
  <c r="EA206" i="1"/>
  <c r="ET206" i="1"/>
  <c r="EZ206" i="1"/>
  <c r="FF206" i="1"/>
  <c r="FL206" i="1"/>
  <c r="FN206" i="1"/>
  <c r="FO206" i="1"/>
  <c r="FO205" i="1"/>
  <c r="FN205" i="1"/>
  <c r="FL205" i="1"/>
  <c r="FF205" i="1"/>
  <c r="EZ205" i="1"/>
  <c r="ET205" i="1"/>
  <c r="CR205" i="1"/>
  <c r="CW205" i="1"/>
  <c r="EA205" i="1"/>
  <c r="DS205" i="1"/>
  <c r="DY205" i="1"/>
  <c r="DO205" i="1"/>
  <c r="BC205" i="1"/>
  <c r="DG205" i="1" s="1"/>
  <c r="DM205" i="1" s="1"/>
  <c r="DC205" i="1"/>
  <c r="CS205" i="1"/>
  <c r="CO205" i="1"/>
  <c r="BD205" i="1"/>
  <c r="CI205" i="1"/>
  <c r="CC205" i="1"/>
  <c r="BK205" i="1"/>
  <c r="BE205" i="1"/>
  <c r="AG205" i="1"/>
  <c r="AH205" i="1" s="1"/>
  <c r="P205" i="1"/>
  <c r="U205" i="1" s="1"/>
  <c r="AB205" i="1"/>
  <c r="V205" i="1"/>
  <c r="Q205" i="1"/>
  <c r="R205" i="1" s="1"/>
  <c r="K205" i="1"/>
  <c r="L205" i="1"/>
  <c r="G205" i="1"/>
  <c r="H205" i="1" s="1"/>
  <c r="FO204" i="1"/>
  <c r="FN204" i="1"/>
  <c r="FL204" i="1"/>
  <c r="FF204" i="1"/>
  <c r="EZ204" i="1"/>
  <c r="ET204" i="1"/>
  <c r="CR204" i="1"/>
  <c r="EA204" i="1"/>
  <c r="DS204" i="1"/>
  <c r="DY204" i="1" s="1"/>
  <c r="DO204" i="1"/>
  <c r="BC204" i="1"/>
  <c r="DG204" i="1" s="1"/>
  <c r="DM204" i="1" s="1"/>
  <c r="DC204" i="1"/>
  <c r="CS204" i="1"/>
  <c r="CO204" i="1"/>
  <c r="BD204" i="1"/>
  <c r="BJ204" i="1" s="1"/>
  <c r="CB204" i="1" s="1"/>
  <c r="CI204" i="1"/>
  <c r="CC204" i="1"/>
  <c r="BK204" i="1"/>
  <c r="BE204" i="1"/>
  <c r="AG204" i="1"/>
  <c r="AH204" i="1"/>
  <c r="P204" i="1"/>
  <c r="U204" i="1" s="1"/>
  <c r="AB204" i="1"/>
  <c r="V204" i="1"/>
  <c r="Q204" i="1"/>
  <c r="K204" i="1"/>
  <c r="L204" i="1"/>
  <c r="M204" i="1" s="1"/>
  <c r="G204" i="1"/>
  <c r="H204" i="1" s="1"/>
  <c r="FO203" i="1"/>
  <c r="FN203" i="1"/>
  <c r="FL203" i="1"/>
  <c r="FF203" i="1"/>
  <c r="EZ203" i="1"/>
  <c r="ET203" i="1"/>
  <c r="CR203" i="1"/>
  <c r="CW203" i="1" s="1"/>
  <c r="DB203" i="1" s="1"/>
  <c r="EA203" i="1"/>
  <c r="DS203" i="1"/>
  <c r="DY203" i="1" s="1"/>
  <c r="DO203" i="1"/>
  <c r="BC203" i="1"/>
  <c r="DG203" i="1" s="1"/>
  <c r="DM203" i="1" s="1"/>
  <c r="DC203" i="1"/>
  <c r="CS203" i="1"/>
  <c r="CO203" i="1"/>
  <c r="BD203" i="1"/>
  <c r="BF203" i="1"/>
  <c r="CI203" i="1"/>
  <c r="CC203" i="1"/>
  <c r="BK203" i="1"/>
  <c r="BE203" i="1"/>
  <c r="AG203" i="1"/>
  <c r="AH203" i="1"/>
  <c r="P203" i="1"/>
  <c r="AB203" i="1"/>
  <c r="V203" i="1"/>
  <c r="Q203" i="1"/>
  <c r="K203" i="1"/>
  <c r="M203" i="1" s="1"/>
  <c r="L203" i="1"/>
  <c r="G203" i="1"/>
  <c r="H203" i="1" s="1"/>
  <c r="FO202" i="1"/>
  <c r="FN202" i="1"/>
  <c r="FL202" i="1"/>
  <c r="FF202" i="1"/>
  <c r="EZ202" i="1"/>
  <c r="ET202" i="1"/>
  <c r="CR202" i="1"/>
  <c r="EA202" i="1"/>
  <c r="DS202" i="1"/>
  <c r="DY202" i="1"/>
  <c r="DO202" i="1"/>
  <c r="BC202" i="1"/>
  <c r="DG202" i="1" s="1"/>
  <c r="DM202" i="1" s="1"/>
  <c r="DC202" i="1"/>
  <c r="CS202" i="1"/>
  <c r="CO202" i="1"/>
  <c r="BD202" i="1"/>
  <c r="BJ202" i="1" s="1"/>
  <c r="CI202" i="1"/>
  <c r="CC202" i="1"/>
  <c r="BK202" i="1"/>
  <c r="BL202" i="1" s="1"/>
  <c r="BE202" i="1"/>
  <c r="AG202" i="1"/>
  <c r="AH202" i="1"/>
  <c r="P202" i="1"/>
  <c r="AB202" i="1"/>
  <c r="V202" i="1"/>
  <c r="Q202" i="1"/>
  <c r="K202" i="1"/>
  <c r="M202" i="1" s="1"/>
  <c r="L202" i="1"/>
  <c r="G202" i="1"/>
  <c r="H202" i="1" s="1"/>
  <c r="FO201" i="1"/>
  <c r="FN201" i="1"/>
  <c r="FL201" i="1"/>
  <c r="FF201" i="1"/>
  <c r="EZ201" i="1"/>
  <c r="ET201" i="1"/>
  <c r="CR201" i="1"/>
  <c r="EA201" i="1"/>
  <c r="DS201" i="1"/>
  <c r="DY201" i="1" s="1"/>
  <c r="DO201" i="1"/>
  <c r="BC201" i="1"/>
  <c r="DG201" i="1" s="1"/>
  <c r="DM201" i="1" s="1"/>
  <c r="DC201" i="1"/>
  <c r="CS201" i="1"/>
  <c r="CO201" i="1"/>
  <c r="BD201" i="1"/>
  <c r="BJ201" i="1" s="1"/>
  <c r="CB201" i="1" s="1"/>
  <c r="CI201" i="1"/>
  <c r="CC201" i="1"/>
  <c r="BK201" i="1"/>
  <c r="BE201" i="1"/>
  <c r="BF201" i="1" s="1"/>
  <c r="AG201" i="1"/>
  <c r="AH201" i="1" s="1"/>
  <c r="P201" i="1"/>
  <c r="AB201" i="1"/>
  <c r="V201" i="1"/>
  <c r="Q201" i="1"/>
  <c r="K201" i="1"/>
  <c r="M201" i="1" s="1"/>
  <c r="L201" i="1"/>
  <c r="G201" i="1"/>
  <c r="H201" i="1" s="1"/>
  <c r="FO200" i="1"/>
  <c r="FN200" i="1"/>
  <c r="FL200" i="1"/>
  <c r="FF200" i="1"/>
  <c r="EZ200" i="1"/>
  <c r="ET200" i="1"/>
  <c r="CR200" i="1"/>
  <c r="EA200" i="1"/>
  <c r="DS200" i="1"/>
  <c r="DY200" i="1" s="1"/>
  <c r="DO200" i="1"/>
  <c r="BC200" i="1"/>
  <c r="DG200" i="1" s="1"/>
  <c r="DM200" i="1" s="1"/>
  <c r="DC200" i="1"/>
  <c r="CS200" i="1"/>
  <c r="CO200" i="1"/>
  <c r="BD200" i="1"/>
  <c r="BF200" i="1" s="1"/>
  <c r="CI200" i="1"/>
  <c r="CC200" i="1"/>
  <c r="BK200" i="1"/>
  <c r="BE200" i="1"/>
  <c r="AG200" i="1"/>
  <c r="AH200" i="1" s="1"/>
  <c r="P200" i="1"/>
  <c r="U200" i="1"/>
  <c r="AA200" i="1" s="1"/>
  <c r="AB200" i="1"/>
  <c r="V200" i="1"/>
  <c r="Q200" i="1"/>
  <c r="K200" i="1"/>
  <c r="L200" i="1"/>
  <c r="G200" i="1"/>
  <c r="H200" i="1" s="1"/>
  <c r="FO199" i="1"/>
  <c r="FN199" i="1"/>
  <c r="FL199" i="1"/>
  <c r="FF199" i="1"/>
  <c r="EZ199" i="1"/>
  <c r="ET199" i="1"/>
  <c r="CR199" i="1"/>
  <c r="CW199" i="1" s="1"/>
  <c r="DB199" i="1" s="1"/>
  <c r="EA199" i="1"/>
  <c r="DS199" i="1"/>
  <c r="DY199" i="1" s="1"/>
  <c r="DO199" i="1"/>
  <c r="BC199" i="1"/>
  <c r="DG199" i="1" s="1"/>
  <c r="DM199" i="1" s="1"/>
  <c r="DC199" i="1"/>
  <c r="CS199" i="1"/>
  <c r="CO199" i="1"/>
  <c r="BD199" i="1"/>
  <c r="BJ199" i="1" s="1"/>
  <c r="CI199" i="1"/>
  <c r="CC199" i="1"/>
  <c r="BK199" i="1"/>
  <c r="BE199" i="1"/>
  <c r="BF199" i="1" s="1"/>
  <c r="AG199" i="1"/>
  <c r="AH199" i="1" s="1"/>
  <c r="P199" i="1"/>
  <c r="U199" i="1"/>
  <c r="AB199" i="1"/>
  <c r="V199" i="1"/>
  <c r="Q199" i="1"/>
  <c r="R199" i="1" s="1"/>
  <c r="K199" i="1"/>
  <c r="M199" i="1"/>
  <c r="L199" i="1"/>
  <c r="G199" i="1"/>
  <c r="H199" i="1"/>
  <c r="FO198" i="1"/>
  <c r="FN198" i="1"/>
  <c r="FL198" i="1"/>
  <c r="FF198" i="1"/>
  <c r="EZ198" i="1"/>
  <c r="ET198" i="1"/>
  <c r="CR198" i="1"/>
  <c r="EA198" i="1"/>
  <c r="DS198" i="1"/>
  <c r="DY198" i="1" s="1"/>
  <c r="DO198" i="1"/>
  <c r="BC198" i="1"/>
  <c r="DG198" i="1" s="1"/>
  <c r="DM198" i="1" s="1"/>
  <c r="DC198" i="1"/>
  <c r="CS198" i="1"/>
  <c r="CO198" i="1"/>
  <c r="BD198" i="1"/>
  <c r="BJ198" i="1"/>
  <c r="CI198" i="1"/>
  <c r="CC198" i="1"/>
  <c r="BK198" i="1"/>
  <c r="BL198" i="1" s="1"/>
  <c r="BE198" i="1"/>
  <c r="AG198" i="1"/>
  <c r="AH198" i="1" s="1"/>
  <c r="P198" i="1"/>
  <c r="U198" i="1"/>
  <c r="W198" i="1" s="1"/>
  <c r="AB198" i="1"/>
  <c r="V198" i="1"/>
  <c r="Q198" i="1"/>
  <c r="K198" i="1"/>
  <c r="M198" i="1"/>
  <c r="L198" i="1"/>
  <c r="G198" i="1"/>
  <c r="H198" i="1" s="1"/>
  <c r="FO197" i="1"/>
  <c r="FN197" i="1"/>
  <c r="FL197" i="1"/>
  <c r="FF197" i="1"/>
  <c r="EZ197" i="1"/>
  <c r="ET197" i="1"/>
  <c r="CR197" i="1"/>
  <c r="CW197" i="1" s="1"/>
  <c r="EA197" i="1"/>
  <c r="DS197" i="1"/>
  <c r="DY197" i="1" s="1"/>
  <c r="DO197" i="1"/>
  <c r="BC197" i="1"/>
  <c r="DG197" i="1" s="1"/>
  <c r="DM197" i="1" s="1"/>
  <c r="DC197" i="1"/>
  <c r="CS197" i="1"/>
  <c r="CO197" i="1"/>
  <c r="BD197" i="1"/>
  <c r="BJ197" i="1" s="1"/>
  <c r="CI197" i="1"/>
  <c r="CC197" i="1"/>
  <c r="BK197" i="1"/>
  <c r="BE197" i="1"/>
  <c r="AG197" i="1"/>
  <c r="AH197" i="1" s="1"/>
  <c r="P197" i="1"/>
  <c r="U197" i="1" s="1"/>
  <c r="AB197" i="1"/>
  <c r="V197" i="1"/>
  <c r="Q197" i="1"/>
  <c r="K197" i="1"/>
  <c r="M197" i="1" s="1"/>
  <c r="L197" i="1"/>
  <c r="G197" i="1"/>
  <c r="H197" i="1" s="1"/>
  <c r="G196" i="1"/>
  <c r="H196" i="1"/>
  <c r="K196" i="1"/>
  <c r="M196" i="1" s="1"/>
  <c r="L196" i="1"/>
  <c r="P196" i="1"/>
  <c r="Q196" i="1"/>
  <c r="V196" i="1"/>
  <c r="AB196" i="1"/>
  <c r="AG196" i="1"/>
  <c r="AH196" i="1"/>
  <c r="BC196" i="1"/>
  <c r="DG196" i="1" s="1"/>
  <c r="DM196" i="1" s="1"/>
  <c r="BD196" i="1"/>
  <c r="BE196" i="1"/>
  <c r="BK196" i="1"/>
  <c r="CC196" i="1"/>
  <c r="CI196" i="1"/>
  <c r="CO196" i="1"/>
  <c r="CR196" i="1"/>
  <c r="CW196" i="1" s="1"/>
  <c r="CS196" i="1"/>
  <c r="DC196" i="1"/>
  <c r="DO196" i="1"/>
  <c r="DS196" i="1"/>
  <c r="DY196" i="1" s="1"/>
  <c r="EA196" i="1"/>
  <c r="ET196" i="1"/>
  <c r="EZ196" i="1"/>
  <c r="FF196" i="1"/>
  <c r="FL196" i="1"/>
  <c r="FN196" i="1"/>
  <c r="FO196" i="1"/>
  <c r="FO195" i="1"/>
  <c r="FN195" i="1"/>
  <c r="FL195" i="1"/>
  <c r="FF195" i="1"/>
  <c r="EZ195" i="1"/>
  <c r="ET195" i="1"/>
  <c r="CR195" i="1"/>
  <c r="CW195" i="1" s="1"/>
  <c r="CY195" i="1" s="1"/>
  <c r="EA195" i="1"/>
  <c r="DS195" i="1"/>
  <c r="DY195" i="1"/>
  <c r="DO195" i="1"/>
  <c r="BC195" i="1"/>
  <c r="DG195" i="1" s="1"/>
  <c r="DM195" i="1" s="1"/>
  <c r="DC195" i="1"/>
  <c r="CS195" i="1"/>
  <c r="CO195" i="1"/>
  <c r="BD195" i="1"/>
  <c r="CI195" i="1"/>
  <c r="CC195" i="1"/>
  <c r="BK195" i="1"/>
  <c r="BE195" i="1"/>
  <c r="AG195" i="1"/>
  <c r="AH195" i="1" s="1"/>
  <c r="P195" i="1"/>
  <c r="U195" i="1" s="1"/>
  <c r="AA195" i="1" s="1"/>
  <c r="AB195" i="1"/>
  <c r="V195" i="1"/>
  <c r="Q195" i="1"/>
  <c r="R195" i="1" s="1"/>
  <c r="K195" i="1"/>
  <c r="M195" i="1" s="1"/>
  <c r="L195" i="1"/>
  <c r="G195" i="1"/>
  <c r="H195" i="1"/>
  <c r="FO194" i="1"/>
  <c r="FN194" i="1"/>
  <c r="FL194" i="1"/>
  <c r="FF194" i="1"/>
  <c r="EZ194" i="1"/>
  <c r="ET194" i="1"/>
  <c r="CR194" i="1"/>
  <c r="CW194" i="1" s="1"/>
  <c r="EA194" i="1"/>
  <c r="DS194" i="1"/>
  <c r="DY194" i="1" s="1"/>
  <c r="DO194" i="1"/>
  <c r="BC194" i="1"/>
  <c r="DG194" i="1" s="1"/>
  <c r="DM194" i="1" s="1"/>
  <c r="DC194" i="1"/>
  <c r="CS194" i="1"/>
  <c r="CO194" i="1"/>
  <c r="BD194" i="1"/>
  <c r="CI194" i="1"/>
  <c r="CC194" i="1"/>
  <c r="BK194" i="1"/>
  <c r="BE194" i="1"/>
  <c r="AG194" i="1"/>
  <c r="AH194" i="1" s="1"/>
  <c r="P194" i="1"/>
  <c r="U194" i="1" s="1"/>
  <c r="AB194" i="1"/>
  <c r="V194" i="1"/>
  <c r="Q194" i="1"/>
  <c r="K194" i="1"/>
  <c r="L194" i="1"/>
  <c r="G194" i="1"/>
  <c r="H194" i="1" s="1"/>
  <c r="FO193" i="1"/>
  <c r="FN193" i="1"/>
  <c r="FL193" i="1"/>
  <c r="FF193" i="1"/>
  <c r="EZ193" i="1"/>
  <c r="ET193" i="1"/>
  <c r="CR193" i="1"/>
  <c r="CW193" i="1" s="1"/>
  <c r="EA193" i="1"/>
  <c r="DS193" i="1"/>
  <c r="DY193" i="1" s="1"/>
  <c r="DO193" i="1"/>
  <c r="BC193" i="1"/>
  <c r="DG193" i="1" s="1"/>
  <c r="DM193" i="1" s="1"/>
  <c r="DC193" i="1"/>
  <c r="CS193" i="1"/>
  <c r="CO193" i="1"/>
  <c r="BD193" i="1"/>
  <c r="CI193" i="1"/>
  <c r="CC193" i="1"/>
  <c r="BK193" i="1"/>
  <c r="BE193" i="1"/>
  <c r="AG193" i="1"/>
  <c r="AH193" i="1" s="1"/>
  <c r="P193" i="1"/>
  <c r="AB193" i="1"/>
  <c r="V193" i="1"/>
  <c r="Q193" i="1"/>
  <c r="K193" i="1"/>
  <c r="M193" i="1" s="1"/>
  <c r="L193" i="1"/>
  <c r="G193" i="1"/>
  <c r="H193" i="1" s="1"/>
  <c r="FO192" i="1"/>
  <c r="FN192" i="1"/>
  <c r="FL192" i="1"/>
  <c r="FF192" i="1"/>
  <c r="EZ192" i="1"/>
  <c r="ET192" i="1"/>
  <c r="CR192" i="1"/>
  <c r="EA192" i="1"/>
  <c r="DS192" i="1"/>
  <c r="DY192" i="1" s="1"/>
  <c r="DO192" i="1"/>
  <c r="BC192" i="1"/>
  <c r="DG192" i="1" s="1"/>
  <c r="DM192" i="1" s="1"/>
  <c r="DC192" i="1"/>
  <c r="CS192" i="1"/>
  <c r="CO192" i="1"/>
  <c r="BD192" i="1"/>
  <c r="BJ192" i="1" s="1"/>
  <c r="CI192" i="1"/>
  <c r="CC192" i="1"/>
  <c r="BK192" i="1"/>
  <c r="BE192" i="1"/>
  <c r="AG192" i="1"/>
  <c r="AH192" i="1" s="1"/>
  <c r="P192" i="1"/>
  <c r="AB192" i="1"/>
  <c r="V192" i="1"/>
  <c r="Q192" i="1"/>
  <c r="K192" i="1"/>
  <c r="L192" i="1"/>
  <c r="G192" i="1"/>
  <c r="H192" i="1"/>
  <c r="FO191" i="1"/>
  <c r="FN191" i="1"/>
  <c r="FL191" i="1"/>
  <c r="FF191" i="1"/>
  <c r="EZ191" i="1"/>
  <c r="ET191" i="1"/>
  <c r="CR191" i="1"/>
  <c r="CW191" i="1"/>
  <c r="EA191" i="1"/>
  <c r="DS191" i="1"/>
  <c r="DY191" i="1" s="1"/>
  <c r="DO191" i="1"/>
  <c r="BC191" i="1"/>
  <c r="DG191" i="1" s="1"/>
  <c r="DM191" i="1" s="1"/>
  <c r="DC191" i="1"/>
  <c r="CS191" i="1"/>
  <c r="CO191" i="1"/>
  <c r="BD191" i="1"/>
  <c r="CI191" i="1"/>
  <c r="CC191" i="1"/>
  <c r="BK191" i="1"/>
  <c r="BE191" i="1"/>
  <c r="AG191" i="1"/>
  <c r="AH191" i="1" s="1"/>
  <c r="P191" i="1"/>
  <c r="AB191" i="1"/>
  <c r="V191" i="1"/>
  <c r="Q191" i="1"/>
  <c r="K191" i="1"/>
  <c r="L191" i="1"/>
  <c r="M191" i="1" s="1"/>
  <c r="G191" i="1"/>
  <c r="H191" i="1" s="1"/>
  <c r="CC190" i="1"/>
  <c r="FO190" i="1"/>
  <c r="FN190" i="1"/>
  <c r="FL190" i="1"/>
  <c r="FF190" i="1"/>
  <c r="EZ190" i="1"/>
  <c r="ET190" i="1"/>
  <c r="CR190" i="1"/>
  <c r="EA190" i="1"/>
  <c r="DS190" i="1"/>
  <c r="DY190" i="1" s="1"/>
  <c r="DO190" i="1"/>
  <c r="BC190" i="1"/>
  <c r="DG190" i="1" s="1"/>
  <c r="DM190" i="1" s="1"/>
  <c r="DC190" i="1"/>
  <c r="CS190" i="1"/>
  <c r="CO190" i="1"/>
  <c r="BD190" i="1"/>
  <c r="BJ190" i="1" s="1"/>
  <c r="CI190" i="1"/>
  <c r="BK190" i="1"/>
  <c r="BE190" i="1"/>
  <c r="BF190" i="1" s="1"/>
  <c r="AG190" i="1"/>
  <c r="AH190" i="1" s="1"/>
  <c r="P190" i="1"/>
  <c r="AB190" i="1"/>
  <c r="V190" i="1"/>
  <c r="Q190" i="1"/>
  <c r="K190" i="1"/>
  <c r="L190" i="1"/>
  <c r="M190" i="1" s="1"/>
  <c r="G190" i="1"/>
  <c r="H190" i="1" s="1"/>
  <c r="CI189" i="1"/>
  <c r="BK189" i="1"/>
  <c r="BE189" i="1"/>
  <c r="AG189" i="1"/>
  <c r="AB189" i="1"/>
  <c r="V189" i="1"/>
  <c r="W189" i="1" s="1"/>
  <c r="Q189" i="1"/>
  <c r="L189" i="1"/>
  <c r="G189" i="1"/>
  <c r="H189" i="1" s="1"/>
  <c r="FO189" i="1"/>
  <c r="FN189" i="1"/>
  <c r="FL189" i="1"/>
  <c r="FF189" i="1"/>
  <c r="EZ189" i="1"/>
  <c r="ET189" i="1"/>
  <c r="CR189" i="1"/>
  <c r="EA189" i="1"/>
  <c r="DS189" i="1"/>
  <c r="DY189" i="1" s="1"/>
  <c r="DO189" i="1"/>
  <c r="BC189" i="1"/>
  <c r="DG189" i="1" s="1"/>
  <c r="DM189" i="1" s="1"/>
  <c r="DC189" i="1"/>
  <c r="CS189" i="1"/>
  <c r="CO189" i="1"/>
  <c r="BD189" i="1"/>
  <c r="CC189" i="1"/>
  <c r="AH189" i="1"/>
  <c r="P189" i="1"/>
  <c r="U189" i="1" s="1"/>
  <c r="AA189" i="1" s="1"/>
  <c r="K189" i="1"/>
  <c r="M189" i="1" s="1"/>
  <c r="FO187" i="1"/>
  <c r="FN187" i="1"/>
  <c r="FL187" i="1"/>
  <c r="FF187" i="1"/>
  <c r="EZ187" i="1"/>
  <c r="ET187" i="1"/>
  <c r="CR187" i="1"/>
  <c r="EA187" i="1"/>
  <c r="DS187" i="1"/>
  <c r="DY187" i="1" s="1"/>
  <c r="DO187" i="1"/>
  <c r="BC187" i="1"/>
  <c r="DG187" i="1" s="1"/>
  <c r="DM187" i="1" s="1"/>
  <c r="DC187" i="1"/>
  <c r="CS187" i="1"/>
  <c r="CO187" i="1"/>
  <c r="BD187" i="1"/>
  <c r="BJ187" i="1"/>
  <c r="CB187" i="1" s="1"/>
  <c r="CI187" i="1"/>
  <c r="CC187" i="1"/>
  <c r="BK187" i="1"/>
  <c r="BE187" i="1"/>
  <c r="AG187" i="1"/>
  <c r="AH187" i="1" s="1"/>
  <c r="P187" i="1"/>
  <c r="U187" i="1" s="1"/>
  <c r="AB187" i="1"/>
  <c r="V187" i="1"/>
  <c r="Q187" i="1"/>
  <c r="K187" i="1"/>
  <c r="M187" i="1" s="1"/>
  <c r="L187" i="1"/>
  <c r="G187" i="1"/>
  <c r="H187" i="1" s="1"/>
  <c r="FO186" i="1"/>
  <c r="FN186" i="1"/>
  <c r="FL186" i="1"/>
  <c r="FF186" i="1"/>
  <c r="EZ186" i="1"/>
  <c r="ET186" i="1"/>
  <c r="CR186" i="1"/>
  <c r="CW186" i="1" s="1"/>
  <c r="EA186" i="1"/>
  <c r="DS186" i="1"/>
  <c r="DY186" i="1" s="1"/>
  <c r="DO186" i="1"/>
  <c r="BC186" i="1"/>
  <c r="DG186" i="1" s="1"/>
  <c r="DM186" i="1" s="1"/>
  <c r="DC186" i="1"/>
  <c r="CS186" i="1"/>
  <c r="CO186" i="1"/>
  <c r="P186" i="1"/>
  <c r="BD186" i="1"/>
  <c r="CI186" i="1"/>
  <c r="CC186" i="1"/>
  <c r="BK186" i="1"/>
  <c r="BE186" i="1"/>
  <c r="AG186" i="1"/>
  <c r="AH186" i="1" s="1"/>
  <c r="AB186" i="1"/>
  <c r="V186" i="1"/>
  <c r="Q186" i="1"/>
  <c r="K186" i="1"/>
  <c r="L186" i="1"/>
  <c r="M186" i="1" s="1"/>
  <c r="G186" i="1"/>
  <c r="H186" i="1" s="1"/>
  <c r="AB185" i="1"/>
  <c r="FO185" i="1"/>
  <c r="FN185" i="1"/>
  <c r="FL185" i="1"/>
  <c r="FF185" i="1"/>
  <c r="EZ185" i="1"/>
  <c r="ET185" i="1"/>
  <c r="CR185" i="1"/>
  <c r="CW185" i="1" s="1"/>
  <c r="DB185" i="1" s="1"/>
  <c r="EA185" i="1"/>
  <c r="DS185" i="1"/>
  <c r="DY185" i="1" s="1"/>
  <c r="DO185" i="1"/>
  <c r="BC185" i="1"/>
  <c r="DG185" i="1" s="1"/>
  <c r="DM185" i="1" s="1"/>
  <c r="DC185" i="1"/>
  <c r="CS185" i="1"/>
  <c r="CT185" i="1" s="1"/>
  <c r="CO185" i="1"/>
  <c r="P185" i="1"/>
  <c r="BD185" i="1"/>
  <c r="CI185" i="1"/>
  <c r="CC185" i="1"/>
  <c r="BK185" i="1"/>
  <c r="BL185" i="1" s="1"/>
  <c r="BE185" i="1"/>
  <c r="AG185" i="1"/>
  <c r="AH185" i="1" s="1"/>
  <c r="V185" i="1"/>
  <c r="Q185" i="1"/>
  <c r="K185" i="1"/>
  <c r="M185" i="1" s="1"/>
  <c r="L185" i="1"/>
  <c r="G185" i="1"/>
  <c r="H185" i="1" s="1"/>
  <c r="FO184" i="1"/>
  <c r="FN184" i="1"/>
  <c r="FL184" i="1"/>
  <c r="FF184" i="1"/>
  <c r="EZ184" i="1"/>
  <c r="ET184" i="1"/>
  <c r="CR184" i="1"/>
  <c r="EA184" i="1"/>
  <c r="DS184" i="1"/>
  <c r="DY184" i="1" s="1"/>
  <c r="DO184" i="1"/>
  <c r="BC184" i="1"/>
  <c r="DG184" i="1" s="1"/>
  <c r="DM184" i="1" s="1"/>
  <c r="DC184" i="1"/>
  <c r="CS184" i="1"/>
  <c r="CO184" i="1"/>
  <c r="P184" i="1"/>
  <c r="U184" i="1" s="1"/>
  <c r="W184" i="1" s="1"/>
  <c r="BD184" i="1"/>
  <c r="BJ184" i="1" s="1"/>
  <c r="CI184" i="1"/>
  <c r="CC184" i="1"/>
  <c r="BK184" i="1"/>
  <c r="BE184" i="1"/>
  <c r="BF184" i="1" s="1"/>
  <c r="AG184" i="1"/>
  <c r="AH184" i="1" s="1"/>
  <c r="AB184" i="1"/>
  <c r="V184" i="1"/>
  <c r="Q184" i="1"/>
  <c r="K184" i="1"/>
  <c r="L184" i="1"/>
  <c r="G184" i="1"/>
  <c r="H184" i="1"/>
  <c r="FO183" i="1"/>
  <c r="FN183" i="1"/>
  <c r="FL183" i="1"/>
  <c r="FF183" i="1"/>
  <c r="EZ183" i="1"/>
  <c r="ET183" i="1"/>
  <c r="CR183" i="1"/>
  <c r="EA183" i="1"/>
  <c r="DS183" i="1"/>
  <c r="DY183" i="1" s="1"/>
  <c r="DO183" i="1"/>
  <c r="BC183" i="1"/>
  <c r="DG183" i="1" s="1"/>
  <c r="DM183" i="1" s="1"/>
  <c r="DC183" i="1"/>
  <c r="CS183" i="1"/>
  <c r="CO183" i="1"/>
  <c r="P183" i="1"/>
  <c r="BD183" i="1"/>
  <c r="CI183" i="1"/>
  <c r="CC183" i="1"/>
  <c r="BK183" i="1"/>
  <c r="BE183" i="1"/>
  <c r="AG183" i="1"/>
  <c r="AH183" i="1" s="1"/>
  <c r="AB183" i="1"/>
  <c r="V183" i="1"/>
  <c r="Q183" i="1"/>
  <c r="K183" i="1"/>
  <c r="M183" i="1" s="1"/>
  <c r="L183" i="1"/>
  <c r="G183" i="1"/>
  <c r="H183" i="1" s="1"/>
  <c r="FO182" i="1"/>
  <c r="FN182" i="1"/>
  <c r="FL182" i="1"/>
  <c r="FF182" i="1"/>
  <c r="EZ182" i="1"/>
  <c r="ET182" i="1"/>
  <c r="CR182" i="1"/>
  <c r="CW182" i="1" s="1"/>
  <c r="EA182" i="1"/>
  <c r="DS182" i="1"/>
  <c r="DY182" i="1" s="1"/>
  <c r="DO182" i="1"/>
  <c r="BC182" i="1"/>
  <c r="DG182" i="1"/>
  <c r="DM182" i="1" s="1"/>
  <c r="DC182" i="1"/>
  <c r="CS182" i="1"/>
  <c r="CO182" i="1"/>
  <c r="BD182" i="1"/>
  <c r="CI182" i="1"/>
  <c r="CC182" i="1"/>
  <c r="BK182" i="1"/>
  <c r="BE182" i="1"/>
  <c r="AG182" i="1"/>
  <c r="AH182" i="1" s="1"/>
  <c r="P182" i="1"/>
  <c r="AB182" i="1"/>
  <c r="V182" i="1"/>
  <c r="Q182" i="1"/>
  <c r="K182" i="1"/>
  <c r="L182" i="1"/>
  <c r="M182" i="1" s="1"/>
  <c r="G182" i="1"/>
  <c r="H182" i="1" s="1"/>
  <c r="BD181" i="1"/>
  <c r="FO181" i="1"/>
  <c r="FN181" i="1"/>
  <c r="FL181" i="1"/>
  <c r="FF181" i="1"/>
  <c r="EZ181" i="1"/>
  <c r="ET181" i="1"/>
  <c r="CR181" i="1"/>
  <c r="EA181" i="1"/>
  <c r="DS181" i="1"/>
  <c r="DY181" i="1" s="1"/>
  <c r="DO181" i="1"/>
  <c r="BC181" i="1"/>
  <c r="DG181" i="1" s="1"/>
  <c r="DM181" i="1" s="1"/>
  <c r="DC181" i="1"/>
  <c r="CS181" i="1"/>
  <c r="CO181" i="1"/>
  <c r="CI181" i="1"/>
  <c r="CC181" i="1"/>
  <c r="BK181" i="1"/>
  <c r="BE181" i="1"/>
  <c r="AG181" i="1"/>
  <c r="AH181" i="1" s="1"/>
  <c r="P181" i="1"/>
  <c r="AB181" i="1"/>
  <c r="V181" i="1"/>
  <c r="Q181" i="1"/>
  <c r="K181" i="1"/>
  <c r="M181" i="1" s="1"/>
  <c r="L181" i="1"/>
  <c r="G181" i="1"/>
  <c r="H181" i="1" s="1"/>
  <c r="FO180" i="1"/>
  <c r="FN180" i="1"/>
  <c r="FL180" i="1"/>
  <c r="FF180" i="1"/>
  <c r="EZ180" i="1"/>
  <c r="ET180" i="1"/>
  <c r="CR180" i="1"/>
  <c r="EA180" i="1"/>
  <c r="DS180" i="1"/>
  <c r="DY180" i="1" s="1"/>
  <c r="DO180" i="1"/>
  <c r="BC180" i="1"/>
  <c r="DG180" i="1"/>
  <c r="DM180" i="1" s="1"/>
  <c r="DC180" i="1"/>
  <c r="CS180" i="1"/>
  <c r="CO180" i="1"/>
  <c r="BD180" i="1"/>
  <c r="BJ180" i="1" s="1"/>
  <c r="CI180" i="1"/>
  <c r="CC180" i="1"/>
  <c r="BK180" i="1"/>
  <c r="BE180" i="1"/>
  <c r="BF180" i="1" s="1"/>
  <c r="AG180" i="1"/>
  <c r="AH180" i="1" s="1"/>
  <c r="P180" i="1"/>
  <c r="U180" i="1" s="1"/>
  <c r="AB180" i="1"/>
  <c r="V180" i="1"/>
  <c r="Q180" i="1"/>
  <c r="K180" i="1"/>
  <c r="L180" i="1"/>
  <c r="G180" i="1"/>
  <c r="H180" i="1" s="1"/>
  <c r="FO179" i="1"/>
  <c r="FN179" i="1"/>
  <c r="FL179" i="1"/>
  <c r="FF179" i="1"/>
  <c r="EZ179" i="1"/>
  <c r="ET179" i="1"/>
  <c r="CR179" i="1"/>
  <c r="CW179" i="1" s="1"/>
  <c r="EA179" i="1"/>
  <c r="DS179" i="1"/>
  <c r="DY179" i="1" s="1"/>
  <c r="DO179" i="1"/>
  <c r="BC179" i="1"/>
  <c r="DG179" i="1" s="1"/>
  <c r="DM179" i="1" s="1"/>
  <c r="DC179" i="1"/>
  <c r="CS179" i="1"/>
  <c r="CO179" i="1"/>
  <c r="BD179" i="1"/>
  <c r="CI179" i="1"/>
  <c r="CC179" i="1"/>
  <c r="BK179" i="1"/>
  <c r="BE179" i="1"/>
  <c r="AG179" i="1"/>
  <c r="AH179" i="1"/>
  <c r="P179" i="1"/>
  <c r="U179" i="1"/>
  <c r="AB179" i="1"/>
  <c r="V179" i="1"/>
  <c r="Q179" i="1"/>
  <c r="K179" i="1"/>
  <c r="L179" i="1"/>
  <c r="G179" i="1"/>
  <c r="H179" i="1" s="1"/>
  <c r="FO178" i="1"/>
  <c r="FN178" i="1"/>
  <c r="FL178" i="1"/>
  <c r="FF178" i="1"/>
  <c r="EZ178" i="1"/>
  <c r="ET178" i="1"/>
  <c r="CR178" i="1"/>
  <c r="EA178" i="1"/>
  <c r="DS178" i="1"/>
  <c r="DY178" i="1" s="1"/>
  <c r="DO178" i="1"/>
  <c r="BC178" i="1"/>
  <c r="DG178" i="1"/>
  <c r="DM178" i="1" s="1"/>
  <c r="DC178" i="1"/>
  <c r="CS178" i="1"/>
  <c r="CO178" i="1"/>
  <c r="BD178" i="1"/>
  <c r="BF178" i="1" s="1"/>
  <c r="CI178" i="1"/>
  <c r="CC178" i="1"/>
  <c r="BK178" i="1"/>
  <c r="BE178" i="1"/>
  <c r="AG178" i="1"/>
  <c r="AH178" i="1" s="1"/>
  <c r="P178" i="1"/>
  <c r="AB178" i="1"/>
  <c r="V178" i="1"/>
  <c r="Q178" i="1"/>
  <c r="R178" i="1" s="1"/>
  <c r="K178" i="1"/>
  <c r="L178" i="1"/>
  <c r="G178" i="1"/>
  <c r="H178" i="1" s="1"/>
  <c r="FO177" i="1"/>
  <c r="FN177" i="1"/>
  <c r="FL177" i="1"/>
  <c r="FF177" i="1"/>
  <c r="EZ177" i="1"/>
  <c r="ET177" i="1"/>
  <c r="CR177" i="1"/>
  <c r="EA177" i="1"/>
  <c r="DS177" i="1"/>
  <c r="DY177" i="1" s="1"/>
  <c r="DO177" i="1"/>
  <c r="BC177" i="1"/>
  <c r="DG177" i="1" s="1"/>
  <c r="DM177" i="1" s="1"/>
  <c r="DC177" i="1"/>
  <c r="CS177" i="1"/>
  <c r="CO177" i="1"/>
  <c r="BD177" i="1"/>
  <c r="CI177" i="1"/>
  <c r="CC177" i="1"/>
  <c r="BK177" i="1"/>
  <c r="BE177" i="1"/>
  <c r="BF177" i="1" s="1"/>
  <c r="AG177" i="1"/>
  <c r="AH177" i="1" s="1"/>
  <c r="P177" i="1"/>
  <c r="AB177" i="1"/>
  <c r="V177" i="1"/>
  <c r="Q177" i="1"/>
  <c r="K177" i="1"/>
  <c r="L177" i="1"/>
  <c r="G177" i="1"/>
  <c r="H177" i="1" s="1"/>
  <c r="FO176" i="1"/>
  <c r="FN176" i="1"/>
  <c r="FL176" i="1"/>
  <c r="FF176" i="1"/>
  <c r="EZ176" i="1"/>
  <c r="ET176" i="1"/>
  <c r="CR176" i="1"/>
  <c r="EA176" i="1"/>
  <c r="DS176" i="1"/>
  <c r="DY176" i="1" s="1"/>
  <c r="DO176" i="1"/>
  <c r="BC176" i="1"/>
  <c r="DG176" i="1"/>
  <c r="DM176" i="1" s="1"/>
  <c r="DC176" i="1"/>
  <c r="CS176" i="1"/>
  <c r="CO176" i="1"/>
  <c r="BD176" i="1"/>
  <c r="CI176" i="1"/>
  <c r="CC176" i="1"/>
  <c r="BK176" i="1"/>
  <c r="BE176" i="1"/>
  <c r="AG176" i="1"/>
  <c r="AH176" i="1"/>
  <c r="P176" i="1"/>
  <c r="AB176" i="1"/>
  <c r="V176" i="1"/>
  <c r="Q176" i="1"/>
  <c r="K176" i="1"/>
  <c r="L176" i="1"/>
  <c r="G176" i="1"/>
  <c r="H176" i="1" s="1"/>
  <c r="CI175" i="1"/>
  <c r="CC175" i="1"/>
  <c r="BK175" i="1"/>
  <c r="BE175" i="1"/>
  <c r="AG175" i="1"/>
  <c r="AH175" i="1" s="1"/>
  <c r="AB175" i="1"/>
  <c r="V175" i="1"/>
  <c r="Q175" i="1"/>
  <c r="L175" i="1"/>
  <c r="G175" i="1"/>
  <c r="H175" i="1" s="1"/>
  <c r="FO175" i="1"/>
  <c r="FN175" i="1"/>
  <c r="FL175" i="1"/>
  <c r="FF175" i="1"/>
  <c r="EZ175" i="1"/>
  <c r="ET175" i="1"/>
  <c r="CR175" i="1"/>
  <c r="CW175" i="1" s="1"/>
  <c r="CY175" i="1" s="1"/>
  <c r="EA175" i="1"/>
  <c r="DS175" i="1"/>
  <c r="DY175" i="1" s="1"/>
  <c r="DO175" i="1"/>
  <c r="BC175" i="1"/>
  <c r="DG175" i="1"/>
  <c r="DM175" i="1" s="1"/>
  <c r="DC175" i="1"/>
  <c r="CS175" i="1"/>
  <c r="CO175" i="1"/>
  <c r="BD175" i="1"/>
  <c r="BF175" i="1" s="1"/>
  <c r="BJ175" i="1"/>
  <c r="P175" i="1"/>
  <c r="K175" i="1"/>
  <c r="FO174" i="1"/>
  <c r="FN174" i="1"/>
  <c r="FL174" i="1"/>
  <c r="FF174" i="1"/>
  <c r="EZ174" i="1"/>
  <c r="ET174" i="1"/>
  <c r="CR174" i="1"/>
  <c r="EA174" i="1"/>
  <c r="DS174" i="1"/>
  <c r="DY174" i="1" s="1"/>
  <c r="DO174" i="1"/>
  <c r="BC174" i="1"/>
  <c r="DG174" i="1"/>
  <c r="DM174" i="1" s="1"/>
  <c r="DC174" i="1"/>
  <c r="CS174" i="1"/>
  <c r="CO174" i="1"/>
  <c r="BD174" i="1"/>
  <c r="CI174" i="1"/>
  <c r="CC174" i="1"/>
  <c r="BK174" i="1"/>
  <c r="BE174" i="1"/>
  <c r="AG174" i="1"/>
  <c r="AH174" i="1" s="1"/>
  <c r="P174" i="1"/>
  <c r="AB174" i="1"/>
  <c r="V174" i="1"/>
  <c r="Q174" i="1"/>
  <c r="K174" i="1"/>
  <c r="L174" i="1"/>
  <c r="G174" i="1"/>
  <c r="H174" i="1" s="1"/>
  <c r="FO173" i="1"/>
  <c r="FN173" i="1"/>
  <c r="FL173" i="1"/>
  <c r="FF173" i="1"/>
  <c r="EZ173" i="1"/>
  <c r="ET173" i="1"/>
  <c r="CR173" i="1"/>
  <c r="EA173" i="1"/>
  <c r="DS173" i="1"/>
  <c r="DY173" i="1" s="1"/>
  <c r="DO173" i="1"/>
  <c r="BC173" i="1"/>
  <c r="DG173" i="1" s="1"/>
  <c r="DM173" i="1" s="1"/>
  <c r="DC173" i="1"/>
  <c r="CS173" i="1"/>
  <c r="CO173" i="1"/>
  <c r="BD173" i="1"/>
  <c r="BF173" i="1" s="1"/>
  <c r="BJ173" i="1"/>
  <c r="CI173" i="1"/>
  <c r="CC173" i="1"/>
  <c r="BK173" i="1"/>
  <c r="BE173" i="1"/>
  <c r="AG173" i="1"/>
  <c r="AH173" i="1"/>
  <c r="P173" i="1"/>
  <c r="AB173" i="1"/>
  <c r="V173" i="1"/>
  <c r="Q173" i="1"/>
  <c r="K173" i="1"/>
  <c r="L173" i="1"/>
  <c r="G173" i="1"/>
  <c r="H173" i="1" s="1"/>
  <c r="FO172" i="1"/>
  <c r="FN172" i="1"/>
  <c r="FL172" i="1"/>
  <c r="FF172" i="1"/>
  <c r="EZ172" i="1"/>
  <c r="ET172" i="1"/>
  <c r="CR172" i="1"/>
  <c r="EA172" i="1"/>
  <c r="DS172" i="1"/>
  <c r="DY172" i="1"/>
  <c r="DO172" i="1"/>
  <c r="BC172" i="1"/>
  <c r="DG172" i="1" s="1"/>
  <c r="DM172" i="1" s="1"/>
  <c r="DC172" i="1"/>
  <c r="CS172" i="1"/>
  <c r="CO172" i="1"/>
  <c r="BD172" i="1"/>
  <c r="BJ172" i="1" s="1"/>
  <c r="CI172" i="1"/>
  <c r="CC172" i="1"/>
  <c r="BK172" i="1"/>
  <c r="BE172" i="1"/>
  <c r="AG172" i="1"/>
  <c r="AH172" i="1" s="1"/>
  <c r="P172" i="1"/>
  <c r="U172" i="1" s="1"/>
  <c r="AB172" i="1"/>
  <c r="V172" i="1"/>
  <c r="Q172" i="1"/>
  <c r="K172" i="1"/>
  <c r="M172" i="1" s="1"/>
  <c r="L172" i="1"/>
  <c r="G172" i="1"/>
  <c r="H172" i="1" s="1"/>
  <c r="FO171" i="1"/>
  <c r="FN171" i="1"/>
  <c r="FL171" i="1"/>
  <c r="FF171" i="1"/>
  <c r="EZ171" i="1"/>
  <c r="ET171" i="1"/>
  <c r="CR171" i="1"/>
  <c r="EA171" i="1"/>
  <c r="DS171" i="1"/>
  <c r="DY171" i="1"/>
  <c r="DO171" i="1"/>
  <c r="BC171" i="1"/>
  <c r="DG171" i="1" s="1"/>
  <c r="DM171" i="1" s="1"/>
  <c r="DC171" i="1"/>
  <c r="CS171" i="1"/>
  <c r="CO171" i="1"/>
  <c r="BD171" i="1"/>
  <c r="CI171" i="1"/>
  <c r="CC171" i="1"/>
  <c r="BK171" i="1"/>
  <c r="BE171" i="1"/>
  <c r="BF171" i="1" s="1"/>
  <c r="AG171" i="1"/>
  <c r="AH171" i="1" s="1"/>
  <c r="P171" i="1"/>
  <c r="U171" i="1" s="1"/>
  <c r="W171" i="1" s="1"/>
  <c r="AB171" i="1"/>
  <c r="V171" i="1"/>
  <c r="Q171" i="1"/>
  <c r="K171" i="1"/>
  <c r="M171" i="1" s="1"/>
  <c r="L171" i="1"/>
  <c r="G171" i="1"/>
  <c r="H171" i="1" s="1"/>
  <c r="FO170" i="1"/>
  <c r="FN170" i="1"/>
  <c r="FL170" i="1"/>
  <c r="FF170" i="1"/>
  <c r="EZ170" i="1"/>
  <c r="ET170" i="1"/>
  <c r="CR170" i="1"/>
  <c r="EA170" i="1"/>
  <c r="DS170" i="1"/>
  <c r="DY170" i="1" s="1"/>
  <c r="DO170" i="1"/>
  <c r="BC170" i="1"/>
  <c r="DG170" i="1" s="1"/>
  <c r="DM170" i="1" s="1"/>
  <c r="DC170" i="1"/>
  <c r="CS170" i="1"/>
  <c r="CO170" i="1"/>
  <c r="BD170" i="1"/>
  <c r="CI170" i="1"/>
  <c r="CC170" i="1"/>
  <c r="BK170" i="1"/>
  <c r="BE170" i="1"/>
  <c r="AG170" i="1"/>
  <c r="AH170" i="1" s="1"/>
  <c r="P170" i="1"/>
  <c r="AB170" i="1"/>
  <c r="V170" i="1"/>
  <c r="Q170" i="1"/>
  <c r="K170" i="1"/>
  <c r="L170" i="1"/>
  <c r="G170" i="1"/>
  <c r="H170" i="1" s="1"/>
  <c r="FO169" i="1"/>
  <c r="FN169" i="1"/>
  <c r="FL169" i="1"/>
  <c r="FF169" i="1"/>
  <c r="EZ169" i="1"/>
  <c r="ET169" i="1"/>
  <c r="CR169" i="1"/>
  <c r="CT169" i="1" s="1"/>
  <c r="EA169" i="1"/>
  <c r="DS169" i="1"/>
  <c r="DY169" i="1" s="1"/>
  <c r="DO169" i="1"/>
  <c r="BC169" i="1"/>
  <c r="DG169" i="1"/>
  <c r="DM169" i="1" s="1"/>
  <c r="DC169" i="1"/>
  <c r="CS169" i="1"/>
  <c r="CO169" i="1"/>
  <c r="BD169" i="1"/>
  <c r="BF169" i="1" s="1"/>
  <c r="CI169" i="1"/>
  <c r="CC169" i="1"/>
  <c r="BK169" i="1"/>
  <c r="BE169" i="1"/>
  <c r="AG169" i="1"/>
  <c r="AH169" i="1" s="1"/>
  <c r="P169" i="1"/>
  <c r="AB169" i="1"/>
  <c r="V169" i="1"/>
  <c r="Q169" i="1"/>
  <c r="K169" i="1"/>
  <c r="M169" i="1" s="1"/>
  <c r="L169" i="1"/>
  <c r="G169" i="1"/>
  <c r="H169" i="1" s="1"/>
  <c r="FO168" i="1"/>
  <c r="FN168" i="1"/>
  <c r="FL168" i="1"/>
  <c r="FF168" i="1"/>
  <c r="EZ168" i="1"/>
  <c r="ET168" i="1"/>
  <c r="CR168" i="1"/>
  <c r="CT168" i="1" s="1"/>
  <c r="EA168" i="1"/>
  <c r="DS168" i="1"/>
  <c r="DY168" i="1" s="1"/>
  <c r="DO168" i="1"/>
  <c r="BC168" i="1"/>
  <c r="DG168" i="1" s="1"/>
  <c r="DM168" i="1" s="1"/>
  <c r="DC168" i="1"/>
  <c r="CS168" i="1"/>
  <c r="CO168" i="1"/>
  <c r="BD168" i="1"/>
  <c r="CI168" i="1"/>
  <c r="CC168" i="1"/>
  <c r="BK168" i="1"/>
  <c r="BE168" i="1"/>
  <c r="AG168" i="1"/>
  <c r="AH168" i="1" s="1"/>
  <c r="P168" i="1"/>
  <c r="AB168" i="1"/>
  <c r="V168" i="1"/>
  <c r="Q168" i="1"/>
  <c r="K168" i="1"/>
  <c r="L168" i="1"/>
  <c r="G168" i="1"/>
  <c r="H168" i="1" s="1"/>
  <c r="FO167" i="1"/>
  <c r="FN167" i="1"/>
  <c r="FL167" i="1"/>
  <c r="FF167" i="1"/>
  <c r="EZ167" i="1"/>
  <c r="ET167" i="1"/>
  <c r="CR167" i="1"/>
  <c r="CW167" i="1" s="1"/>
  <c r="EA167" i="1"/>
  <c r="DS167" i="1"/>
  <c r="DY167" i="1" s="1"/>
  <c r="DO167" i="1"/>
  <c r="BC167" i="1"/>
  <c r="DG167" i="1" s="1"/>
  <c r="DM167" i="1" s="1"/>
  <c r="DC167" i="1"/>
  <c r="CS167" i="1"/>
  <c r="CO167" i="1"/>
  <c r="BD167" i="1"/>
  <c r="CI167" i="1"/>
  <c r="CC167" i="1"/>
  <c r="BK167" i="1"/>
  <c r="BE167" i="1"/>
  <c r="AG167" i="1"/>
  <c r="AH167" i="1" s="1"/>
  <c r="P167" i="1"/>
  <c r="U167" i="1"/>
  <c r="AB167" i="1"/>
  <c r="V167" i="1"/>
  <c r="W167" i="1" s="1"/>
  <c r="Q167" i="1"/>
  <c r="K167" i="1"/>
  <c r="L167" i="1"/>
  <c r="G167" i="1"/>
  <c r="H167" i="1"/>
  <c r="FO166" i="1"/>
  <c r="FN166" i="1"/>
  <c r="FL166" i="1"/>
  <c r="FF166" i="1"/>
  <c r="EZ166" i="1"/>
  <c r="ET166" i="1"/>
  <c r="CR166" i="1"/>
  <c r="EA166" i="1"/>
  <c r="DS166" i="1"/>
  <c r="DY166" i="1" s="1"/>
  <c r="DO166" i="1"/>
  <c r="BC166" i="1"/>
  <c r="DG166" i="1" s="1"/>
  <c r="DM166" i="1" s="1"/>
  <c r="DC166" i="1"/>
  <c r="CS166" i="1"/>
  <c r="CT166" i="1" s="1"/>
  <c r="CO166" i="1"/>
  <c r="BD166" i="1"/>
  <c r="CI166" i="1"/>
  <c r="CC166" i="1"/>
  <c r="BK166" i="1"/>
  <c r="BE166" i="1"/>
  <c r="AG166" i="1"/>
  <c r="AH166" i="1" s="1"/>
  <c r="P166" i="1"/>
  <c r="AB166" i="1"/>
  <c r="V166" i="1"/>
  <c r="Q166" i="1"/>
  <c r="K166" i="1"/>
  <c r="L166" i="1"/>
  <c r="G166" i="1"/>
  <c r="H166" i="1" s="1"/>
  <c r="FO165" i="1"/>
  <c r="FN165" i="1"/>
  <c r="FL165" i="1"/>
  <c r="FF165" i="1"/>
  <c r="EZ165" i="1"/>
  <c r="ET165" i="1"/>
  <c r="CR165" i="1"/>
  <c r="EA165" i="1"/>
  <c r="DS165" i="1"/>
  <c r="DY165" i="1" s="1"/>
  <c r="DO165" i="1"/>
  <c r="BC165" i="1"/>
  <c r="DG165" i="1" s="1"/>
  <c r="DM165" i="1"/>
  <c r="DC165" i="1"/>
  <c r="CS165" i="1"/>
  <c r="CO165" i="1"/>
  <c r="BD165" i="1"/>
  <c r="CI165" i="1"/>
  <c r="CC165" i="1"/>
  <c r="BK165" i="1"/>
  <c r="BE165" i="1"/>
  <c r="AG165" i="1"/>
  <c r="AH165" i="1"/>
  <c r="P165" i="1"/>
  <c r="AB165" i="1"/>
  <c r="V165" i="1"/>
  <c r="Q165" i="1"/>
  <c r="K165" i="1"/>
  <c r="L165" i="1"/>
  <c r="G165" i="1"/>
  <c r="H165" i="1"/>
  <c r="FO164" i="1"/>
  <c r="FN164" i="1"/>
  <c r="FL164" i="1"/>
  <c r="FF164" i="1"/>
  <c r="EZ164" i="1"/>
  <c r="ET164" i="1"/>
  <c r="CR164" i="1"/>
  <c r="EA164" i="1"/>
  <c r="DS164" i="1"/>
  <c r="DY164" i="1" s="1"/>
  <c r="DO164" i="1"/>
  <c r="BC164" i="1"/>
  <c r="DG164" i="1" s="1"/>
  <c r="DM164" i="1" s="1"/>
  <c r="DC164" i="1"/>
  <c r="CS164" i="1"/>
  <c r="CO164" i="1"/>
  <c r="BD164" i="1"/>
  <c r="CI164" i="1"/>
  <c r="CC164" i="1"/>
  <c r="BK164" i="1"/>
  <c r="BE164" i="1"/>
  <c r="AG164" i="1"/>
  <c r="AH164" i="1"/>
  <c r="P164" i="1"/>
  <c r="AB164" i="1"/>
  <c r="V164" i="1"/>
  <c r="Q164" i="1"/>
  <c r="K164" i="1"/>
  <c r="M164" i="1" s="1"/>
  <c r="L164" i="1"/>
  <c r="G164" i="1"/>
  <c r="H164" i="1" s="1"/>
  <c r="FL163" i="1"/>
  <c r="FF163" i="1"/>
  <c r="EZ163" i="1"/>
  <c r="ET163" i="1"/>
  <c r="BD163" i="1"/>
  <c r="CI163" i="1"/>
  <c r="CC163" i="1"/>
  <c r="BK163" i="1"/>
  <c r="BE163" i="1"/>
  <c r="AG163" i="1"/>
  <c r="AH163" i="1" s="1"/>
  <c r="AB163" i="1"/>
  <c r="V163" i="1"/>
  <c r="Q163" i="1"/>
  <c r="L163" i="1"/>
  <c r="G163" i="1"/>
  <c r="H163" i="1" s="1"/>
  <c r="FO163" i="1"/>
  <c r="FN163" i="1"/>
  <c r="CR163" i="1"/>
  <c r="EA163" i="1"/>
  <c r="DS163" i="1"/>
  <c r="DY163" i="1" s="1"/>
  <c r="DO163" i="1"/>
  <c r="BC163" i="1"/>
  <c r="DG163" i="1" s="1"/>
  <c r="DM163" i="1" s="1"/>
  <c r="DC163" i="1"/>
  <c r="CS163" i="1"/>
  <c r="CO163" i="1"/>
  <c r="P163" i="1"/>
  <c r="K163" i="1"/>
  <c r="FO162" i="1"/>
  <c r="FN162" i="1"/>
  <c r="CR162" i="1"/>
  <c r="CW162" i="1" s="1"/>
  <c r="EK162" i="1"/>
  <c r="EA162" i="1"/>
  <c r="DS162" i="1"/>
  <c r="DY162" i="1" s="1"/>
  <c r="DO162" i="1"/>
  <c r="BC162" i="1"/>
  <c r="DG162" i="1" s="1"/>
  <c r="DM162" i="1" s="1"/>
  <c r="DC162" i="1"/>
  <c r="CS162" i="1"/>
  <c r="CO162" i="1"/>
  <c r="BD162" i="1"/>
  <c r="BJ162" i="1" s="1"/>
  <c r="BW162" i="1"/>
  <c r="BK162" i="1"/>
  <c r="BE162" i="1"/>
  <c r="AG162" i="1"/>
  <c r="AH162" i="1" s="1"/>
  <c r="P162" i="1"/>
  <c r="AB162" i="1"/>
  <c r="V162" i="1"/>
  <c r="Q162" i="1"/>
  <c r="R162" i="1" s="1"/>
  <c r="K162" i="1"/>
  <c r="L162" i="1"/>
  <c r="G162" i="1"/>
  <c r="H162" i="1" s="1"/>
  <c r="FO161" i="1"/>
  <c r="FN161" i="1"/>
  <c r="CR161" i="1"/>
  <c r="EK161" i="1"/>
  <c r="EA161" i="1"/>
  <c r="DS161" i="1"/>
  <c r="DY161" i="1" s="1"/>
  <c r="DO161" i="1"/>
  <c r="BC161" i="1"/>
  <c r="DG161" i="1" s="1"/>
  <c r="DM161" i="1" s="1"/>
  <c r="DC161" i="1"/>
  <c r="CS161" i="1"/>
  <c r="CO161" i="1"/>
  <c r="BD161" i="1"/>
  <c r="BW161" i="1"/>
  <c r="BK161" i="1"/>
  <c r="BE161" i="1"/>
  <c r="AG161" i="1"/>
  <c r="AH161" i="1" s="1"/>
  <c r="P161" i="1"/>
  <c r="AB161" i="1"/>
  <c r="V161" i="1"/>
  <c r="Q161" i="1"/>
  <c r="K161" i="1"/>
  <c r="L161" i="1"/>
  <c r="G161" i="1"/>
  <c r="H161" i="1"/>
  <c r="FO160" i="1"/>
  <c r="FN160" i="1"/>
  <c r="CR160" i="1"/>
  <c r="CW160" i="1" s="1"/>
  <c r="EK160" i="1"/>
  <c r="EA160" i="1"/>
  <c r="DS160" i="1"/>
  <c r="DY160" i="1" s="1"/>
  <c r="DO160" i="1"/>
  <c r="BC160" i="1"/>
  <c r="DG160" i="1" s="1"/>
  <c r="DM160" i="1" s="1"/>
  <c r="DC160" i="1"/>
  <c r="CS160" i="1"/>
  <c r="CT160" i="1"/>
  <c r="CO160" i="1"/>
  <c r="BD160" i="1"/>
  <c r="BJ160" i="1" s="1"/>
  <c r="BV160" i="1" s="1"/>
  <c r="BX160" i="1" s="1"/>
  <c r="BW160" i="1"/>
  <c r="BK160" i="1"/>
  <c r="BE160" i="1"/>
  <c r="AG160" i="1"/>
  <c r="AH160" i="1" s="1"/>
  <c r="P160" i="1"/>
  <c r="AB160" i="1"/>
  <c r="V160" i="1"/>
  <c r="Q160" i="1"/>
  <c r="K160" i="1"/>
  <c r="L160" i="1"/>
  <c r="M160" i="1" s="1"/>
  <c r="G160" i="1"/>
  <c r="H160" i="1" s="1"/>
  <c r="FO159" i="1"/>
  <c r="FN159" i="1"/>
  <c r="CR159" i="1"/>
  <c r="CW159" i="1" s="1"/>
  <c r="CY159" i="1" s="1"/>
  <c r="EK159" i="1"/>
  <c r="EA159" i="1"/>
  <c r="DS159" i="1"/>
  <c r="DY159" i="1"/>
  <c r="DO159" i="1"/>
  <c r="BC159" i="1"/>
  <c r="DG159" i="1" s="1"/>
  <c r="DM159" i="1" s="1"/>
  <c r="DC159" i="1"/>
  <c r="CS159" i="1"/>
  <c r="CO159" i="1"/>
  <c r="BD159" i="1"/>
  <c r="BW159" i="1"/>
  <c r="BK159" i="1"/>
  <c r="BE159" i="1"/>
  <c r="AG159" i="1"/>
  <c r="AH159" i="1"/>
  <c r="P159" i="1"/>
  <c r="R159" i="1" s="1"/>
  <c r="AB159" i="1"/>
  <c r="V159" i="1"/>
  <c r="Q159" i="1"/>
  <c r="K159" i="1"/>
  <c r="L159" i="1"/>
  <c r="G159" i="1"/>
  <c r="H159" i="1" s="1"/>
  <c r="FO158" i="1"/>
  <c r="FN158" i="1"/>
  <c r="CR158" i="1"/>
  <c r="CW158" i="1" s="1"/>
  <c r="EK158" i="1"/>
  <c r="EA158" i="1"/>
  <c r="DS158" i="1"/>
  <c r="DY158" i="1" s="1"/>
  <c r="DO158" i="1"/>
  <c r="BC158" i="1"/>
  <c r="DG158" i="1"/>
  <c r="DM158" i="1" s="1"/>
  <c r="DC158" i="1"/>
  <c r="CS158" i="1"/>
  <c r="CO158" i="1"/>
  <c r="BD158" i="1"/>
  <c r="BW158" i="1"/>
  <c r="BK158" i="1"/>
  <c r="BE158" i="1"/>
  <c r="AG158" i="1"/>
  <c r="AH158" i="1"/>
  <c r="P158" i="1"/>
  <c r="AB158" i="1"/>
  <c r="V158" i="1"/>
  <c r="Q158" i="1"/>
  <c r="R158" i="1" s="1"/>
  <c r="K158" i="1"/>
  <c r="M158" i="1" s="1"/>
  <c r="L158" i="1"/>
  <c r="G158" i="1"/>
  <c r="H158" i="1" s="1"/>
  <c r="FO157" i="1"/>
  <c r="FN157" i="1"/>
  <c r="CR157" i="1"/>
  <c r="CW157" i="1"/>
  <c r="EK157" i="1"/>
  <c r="EA157" i="1"/>
  <c r="DS157" i="1"/>
  <c r="DY157" i="1" s="1"/>
  <c r="DO157" i="1"/>
  <c r="BC157" i="1"/>
  <c r="DG157" i="1" s="1"/>
  <c r="DM157" i="1" s="1"/>
  <c r="DC157" i="1"/>
  <c r="CS157" i="1"/>
  <c r="CT157" i="1"/>
  <c r="CO157" i="1"/>
  <c r="BD157" i="1"/>
  <c r="BW157" i="1"/>
  <c r="BK157" i="1"/>
  <c r="BE157" i="1"/>
  <c r="AG157" i="1"/>
  <c r="AH157" i="1" s="1"/>
  <c r="P157" i="1"/>
  <c r="U157" i="1" s="1"/>
  <c r="AB157" i="1"/>
  <c r="V157" i="1"/>
  <c r="Q157" i="1"/>
  <c r="K157" i="1"/>
  <c r="L157" i="1"/>
  <c r="G157" i="1"/>
  <c r="H157" i="1" s="1"/>
  <c r="FO156" i="1"/>
  <c r="FN156" i="1"/>
  <c r="CR156" i="1"/>
  <c r="EK156" i="1"/>
  <c r="EA156" i="1"/>
  <c r="DS156" i="1"/>
  <c r="DY156" i="1"/>
  <c r="DO156" i="1"/>
  <c r="BC156" i="1"/>
  <c r="DG156" i="1" s="1"/>
  <c r="DM156" i="1" s="1"/>
  <c r="DC156" i="1"/>
  <c r="CS156" i="1"/>
  <c r="CO156" i="1"/>
  <c r="BD156" i="1"/>
  <c r="BW156" i="1"/>
  <c r="BK156" i="1"/>
  <c r="BE156" i="1"/>
  <c r="AG156" i="1"/>
  <c r="AH156" i="1"/>
  <c r="P156" i="1"/>
  <c r="AB156" i="1"/>
  <c r="V156" i="1"/>
  <c r="Q156" i="1"/>
  <c r="K156" i="1"/>
  <c r="L156" i="1"/>
  <c r="G156" i="1"/>
  <c r="H156" i="1"/>
  <c r="FO155" i="1"/>
  <c r="FN155" i="1"/>
  <c r="CR155" i="1"/>
  <c r="CW155" i="1" s="1"/>
  <c r="EK155" i="1"/>
  <c r="EA155" i="1"/>
  <c r="DS155" i="1"/>
  <c r="DY155" i="1" s="1"/>
  <c r="DO155" i="1"/>
  <c r="BC155" i="1"/>
  <c r="DG155" i="1"/>
  <c r="DM155" i="1" s="1"/>
  <c r="DC155" i="1"/>
  <c r="CS155" i="1"/>
  <c r="CO155" i="1"/>
  <c r="BD155" i="1"/>
  <c r="BW155" i="1"/>
  <c r="BK155" i="1"/>
  <c r="BE155" i="1"/>
  <c r="AG155" i="1"/>
  <c r="AH155" i="1" s="1"/>
  <c r="P155" i="1"/>
  <c r="AB155" i="1"/>
  <c r="V155" i="1"/>
  <c r="Q155" i="1"/>
  <c r="K155" i="1"/>
  <c r="L155" i="1"/>
  <c r="G155" i="1"/>
  <c r="H155" i="1" s="1"/>
  <c r="FO154" i="1"/>
  <c r="FN154" i="1"/>
  <c r="CR154" i="1"/>
  <c r="EK154" i="1"/>
  <c r="EA154" i="1"/>
  <c r="DS154" i="1"/>
  <c r="DY154" i="1" s="1"/>
  <c r="DO154" i="1"/>
  <c r="BC154" i="1"/>
  <c r="DG154" i="1" s="1"/>
  <c r="DM154" i="1" s="1"/>
  <c r="DC154" i="1"/>
  <c r="CS154" i="1"/>
  <c r="CO154" i="1"/>
  <c r="BD154" i="1"/>
  <c r="BJ154" i="1" s="1"/>
  <c r="BL154" i="1" s="1"/>
  <c r="BW154" i="1"/>
  <c r="BK154" i="1"/>
  <c r="BE154" i="1"/>
  <c r="BF154" i="1" s="1"/>
  <c r="AG154" i="1"/>
  <c r="AH154" i="1"/>
  <c r="P154" i="1"/>
  <c r="U154" i="1" s="1"/>
  <c r="AB154" i="1"/>
  <c r="V154" i="1"/>
  <c r="Q154" i="1"/>
  <c r="K154" i="1"/>
  <c r="L154" i="1"/>
  <c r="G154" i="1"/>
  <c r="H154" i="1"/>
  <c r="G153" i="1"/>
  <c r="H153" i="1" s="1"/>
  <c r="FO153" i="1"/>
  <c r="FN153" i="1"/>
  <c r="CR153" i="1"/>
  <c r="CW153" i="1" s="1"/>
  <c r="EK153" i="1"/>
  <c r="EA153" i="1"/>
  <c r="DS153" i="1"/>
  <c r="DY153" i="1" s="1"/>
  <c r="DO153" i="1"/>
  <c r="BC153" i="1"/>
  <c r="DG153" i="1" s="1"/>
  <c r="DM153" i="1" s="1"/>
  <c r="DC153" i="1"/>
  <c r="CS153" i="1"/>
  <c r="CT153" i="1" s="1"/>
  <c r="CO153" i="1"/>
  <c r="BD153" i="1"/>
  <c r="BJ153" i="1" s="1"/>
  <c r="BV153" i="1" s="1"/>
  <c r="BW153" i="1"/>
  <c r="BK153" i="1"/>
  <c r="BE153" i="1"/>
  <c r="AG153" i="1"/>
  <c r="AH153" i="1" s="1"/>
  <c r="P153" i="1"/>
  <c r="U153" i="1" s="1"/>
  <c r="AB153" i="1"/>
  <c r="V153" i="1"/>
  <c r="Q153" i="1"/>
  <c r="R153" i="1" s="1"/>
  <c r="K153" i="1"/>
  <c r="M153" i="1" s="1"/>
  <c r="L153" i="1"/>
  <c r="FO152" i="1"/>
  <c r="FN152" i="1"/>
  <c r="CR152" i="1"/>
  <c r="EK152" i="1"/>
  <c r="EA152" i="1"/>
  <c r="DS152" i="1"/>
  <c r="DY152" i="1" s="1"/>
  <c r="DO152" i="1"/>
  <c r="BC152" i="1"/>
  <c r="DG152" i="1" s="1"/>
  <c r="DM152" i="1" s="1"/>
  <c r="DC152" i="1"/>
  <c r="CS152" i="1"/>
  <c r="CO152" i="1"/>
  <c r="BD152" i="1"/>
  <c r="BJ152" i="1" s="1"/>
  <c r="BW152" i="1"/>
  <c r="BK152" i="1"/>
  <c r="BE152" i="1"/>
  <c r="AG152" i="1"/>
  <c r="AH152" i="1" s="1"/>
  <c r="P152" i="1"/>
  <c r="AB152" i="1"/>
  <c r="V152" i="1"/>
  <c r="Q152" i="1"/>
  <c r="K152" i="1"/>
  <c r="L152" i="1"/>
  <c r="G152" i="1"/>
  <c r="H152" i="1" s="1"/>
  <c r="AF151" i="1"/>
  <c r="EK151" i="1"/>
  <c r="DS151" i="1"/>
  <c r="DY151" i="1"/>
  <c r="BC151" i="1"/>
  <c r="DG151" i="1" s="1"/>
  <c r="DM151" i="1"/>
  <c r="CR151" i="1"/>
  <c r="CW151" i="1"/>
  <c r="BW151" i="1"/>
  <c r="BK151" i="1"/>
  <c r="BE151" i="1"/>
  <c r="AG151" i="1"/>
  <c r="AB151" i="1"/>
  <c r="V151" i="1"/>
  <c r="Q151" i="1"/>
  <c r="L151" i="1"/>
  <c r="M151" i="1" s="1"/>
  <c r="G151" i="1"/>
  <c r="H151" i="1" s="1"/>
  <c r="FO151" i="1"/>
  <c r="FN151" i="1"/>
  <c r="EA151" i="1"/>
  <c r="DO151" i="1"/>
  <c r="DC151" i="1"/>
  <c r="CS151" i="1"/>
  <c r="CT151" i="1" s="1"/>
  <c r="CO151" i="1"/>
  <c r="P151" i="1"/>
  <c r="U151" i="1" s="1"/>
  <c r="K151" i="1"/>
  <c r="FO150" i="1"/>
  <c r="FN150" i="1"/>
  <c r="CR150" i="1"/>
  <c r="CW150" i="1" s="1"/>
  <c r="DB150" i="1" s="1"/>
  <c r="DD150" i="1" s="1"/>
  <c r="EA150" i="1"/>
  <c r="DO150" i="1"/>
  <c r="DC150" i="1"/>
  <c r="CS150" i="1"/>
  <c r="CO150" i="1"/>
  <c r="BD150" i="1"/>
  <c r="BJ150" i="1"/>
  <c r="BK150" i="1"/>
  <c r="BE150" i="1"/>
  <c r="AG150" i="1"/>
  <c r="AH150" i="1" s="1"/>
  <c r="P150" i="1"/>
  <c r="U150" i="1" s="1"/>
  <c r="AA150" i="1" s="1"/>
  <c r="AB150" i="1"/>
  <c r="V150" i="1"/>
  <c r="Q150" i="1"/>
  <c r="R150" i="1" s="1"/>
  <c r="K150" i="1"/>
  <c r="M150" i="1" s="1"/>
  <c r="L150" i="1"/>
  <c r="G150" i="1"/>
  <c r="H150" i="1" s="1"/>
  <c r="BK149" i="1"/>
  <c r="BE149" i="1"/>
  <c r="AG149" i="1"/>
  <c r="AH149" i="1" s="1"/>
  <c r="AB149" i="1"/>
  <c r="V149" i="1"/>
  <c r="Q149" i="1"/>
  <c r="R149" i="1" s="1"/>
  <c r="L149" i="1"/>
  <c r="G149" i="1"/>
  <c r="H149" i="1" s="1"/>
  <c r="FO149" i="1"/>
  <c r="FN149" i="1"/>
  <c r="CR149" i="1"/>
  <c r="CW149" i="1" s="1"/>
  <c r="EA149" i="1"/>
  <c r="DO149" i="1"/>
  <c r="DC149" i="1"/>
  <c r="DD149" i="1" s="1"/>
  <c r="CS149" i="1"/>
  <c r="CO149" i="1"/>
  <c r="BD149" i="1"/>
  <c r="P149" i="1"/>
  <c r="K149" i="1"/>
  <c r="FO148" i="1"/>
  <c r="FN148" i="1"/>
  <c r="CR148" i="1"/>
  <c r="CW148" i="1" s="1"/>
  <c r="EA148" i="1"/>
  <c r="DO148" i="1"/>
  <c r="DC148" i="1"/>
  <c r="CS148" i="1"/>
  <c r="CO148" i="1"/>
  <c r="BD148" i="1"/>
  <c r="AH148" i="1"/>
  <c r="P148" i="1"/>
  <c r="K148" i="1"/>
  <c r="M148" i="1" s="1"/>
  <c r="H148" i="1"/>
  <c r="FO147" i="1"/>
  <c r="FN147" i="1"/>
  <c r="CR147" i="1"/>
  <c r="CW147" i="1" s="1"/>
  <c r="EA147" i="1"/>
  <c r="DO147" i="1"/>
  <c r="DC147" i="1"/>
  <c r="CS147" i="1"/>
  <c r="CO147" i="1"/>
  <c r="BD147" i="1"/>
  <c r="AH147" i="1"/>
  <c r="P147" i="1"/>
  <c r="R147" i="1"/>
  <c r="K147" i="1"/>
  <c r="M147" i="1" s="1"/>
  <c r="H147" i="1"/>
  <c r="FO146" i="1"/>
  <c r="FN146" i="1"/>
  <c r="CR146" i="1"/>
  <c r="EA146" i="1"/>
  <c r="DO146" i="1"/>
  <c r="DC146" i="1"/>
  <c r="CS146" i="1"/>
  <c r="CO146" i="1"/>
  <c r="BD146" i="1"/>
  <c r="BF146" i="1" s="1"/>
  <c r="AH146" i="1"/>
  <c r="P146" i="1"/>
  <c r="R146" i="1"/>
  <c r="K146" i="1"/>
  <c r="M146" i="1" s="1"/>
  <c r="H146" i="1"/>
  <c r="FO145" i="1"/>
  <c r="FN145" i="1"/>
  <c r="CR145" i="1"/>
  <c r="CT145" i="1" s="1"/>
  <c r="EA145" i="1"/>
  <c r="DO145" i="1"/>
  <c r="DC145" i="1"/>
  <c r="CS145" i="1"/>
  <c r="CO145" i="1"/>
  <c r="BD145" i="1"/>
  <c r="BJ145" i="1"/>
  <c r="BL145" i="1" s="1"/>
  <c r="AH145" i="1"/>
  <c r="P145" i="1"/>
  <c r="K145" i="1"/>
  <c r="M145" i="1"/>
  <c r="H145" i="1"/>
  <c r="FO144" i="1"/>
  <c r="FN144" i="1"/>
  <c r="CR144" i="1"/>
  <c r="EA144" i="1"/>
  <c r="DO144" i="1"/>
  <c r="DC144" i="1"/>
  <c r="CS144" i="1"/>
  <c r="CO144" i="1"/>
  <c r="BD144" i="1"/>
  <c r="AH144" i="1"/>
  <c r="P144" i="1"/>
  <c r="R144" i="1" s="1"/>
  <c r="K144" i="1"/>
  <c r="M144" i="1"/>
  <c r="H144" i="1"/>
  <c r="FO143" i="1"/>
  <c r="FN143" i="1"/>
  <c r="CR143" i="1"/>
  <c r="CW143" i="1" s="1"/>
  <c r="CY143" i="1" s="1"/>
  <c r="EA143" i="1"/>
  <c r="DO143" i="1"/>
  <c r="DC143" i="1"/>
  <c r="CS143" i="1"/>
  <c r="CO143" i="1"/>
  <c r="BD143" i="1"/>
  <c r="AH143" i="1"/>
  <c r="P143" i="1"/>
  <c r="U143" i="1" s="1"/>
  <c r="K143" i="1"/>
  <c r="M143" i="1" s="1"/>
  <c r="H143" i="1"/>
  <c r="EA142" i="1"/>
  <c r="DO142" i="1"/>
  <c r="CR142" i="1"/>
  <c r="CW142" i="1" s="1"/>
  <c r="DC142" i="1"/>
  <c r="CS142" i="1"/>
  <c r="K142" i="1"/>
  <c r="M142" i="1" s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L114" i="1"/>
  <c r="M114" i="1"/>
  <c r="L113" i="1"/>
  <c r="M113" i="1"/>
  <c r="L112" i="1"/>
  <c r="M112" i="1" s="1"/>
  <c r="L111" i="1"/>
  <c r="M111" i="1" s="1"/>
  <c r="L110" i="1"/>
  <c r="M110" i="1"/>
  <c r="L109" i="1"/>
  <c r="M109" i="1"/>
  <c r="L108" i="1"/>
  <c r="M108" i="1"/>
  <c r="L107" i="1"/>
  <c r="M107" i="1" s="1"/>
  <c r="L106" i="1"/>
  <c r="M106" i="1"/>
  <c r="L105" i="1"/>
  <c r="M105" i="1"/>
  <c r="L104" i="1"/>
  <c r="M104" i="1"/>
  <c r="L103" i="1"/>
  <c r="M103" i="1" s="1"/>
  <c r="L102" i="1"/>
  <c r="M102" i="1"/>
  <c r="L101" i="1"/>
  <c r="M101" i="1"/>
  <c r="L100" i="1"/>
  <c r="M100" i="1" s="1"/>
  <c r="L99" i="1"/>
  <c r="M99" i="1" s="1"/>
  <c r="L98" i="1"/>
  <c r="M98" i="1"/>
  <c r="L97" i="1"/>
  <c r="M97" i="1"/>
  <c r="L96" i="1"/>
  <c r="M96" i="1"/>
  <c r="L95" i="1"/>
  <c r="M95" i="1" s="1"/>
  <c r="L94" i="1"/>
  <c r="M94" i="1"/>
  <c r="L93" i="1"/>
  <c r="M93" i="1"/>
  <c r="L92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FO142" i="1"/>
  <c r="FN142" i="1"/>
  <c r="CO142" i="1"/>
  <c r="BD142" i="1"/>
  <c r="BF142" i="1" s="1"/>
  <c r="AH142" i="1"/>
  <c r="P142" i="1"/>
  <c r="U142" i="1" s="1"/>
  <c r="AA142" i="1" s="1"/>
  <c r="AC142" i="1" s="1"/>
  <c r="W142" i="1"/>
  <c r="H142" i="1"/>
  <c r="FO141" i="1"/>
  <c r="FN141" i="1"/>
  <c r="EB141" i="1"/>
  <c r="DV141" i="1"/>
  <c r="DP141" i="1"/>
  <c r="DJ141" i="1"/>
  <c r="DD141" i="1"/>
  <c r="CY141" i="1"/>
  <c r="CT141" i="1"/>
  <c r="CO141" i="1"/>
  <c r="BD141" i="1"/>
  <c r="AH141" i="1"/>
  <c r="P141" i="1"/>
  <c r="U141" i="1" s="1"/>
  <c r="H141" i="1"/>
  <c r="FO140" i="1"/>
  <c r="FN140" i="1"/>
  <c r="EB140" i="1"/>
  <c r="DV140" i="1"/>
  <c r="DP140" i="1"/>
  <c r="DJ140" i="1"/>
  <c r="DD140" i="1"/>
  <c r="CY140" i="1"/>
  <c r="CT140" i="1"/>
  <c r="CO140" i="1"/>
  <c r="BD140" i="1"/>
  <c r="AH140" i="1"/>
  <c r="P140" i="1"/>
  <c r="H140" i="1"/>
  <c r="FO139" i="1"/>
  <c r="FN139" i="1"/>
  <c r="EB139" i="1"/>
  <c r="DV139" i="1"/>
  <c r="DP139" i="1"/>
  <c r="DJ139" i="1"/>
  <c r="DD139" i="1"/>
  <c r="CY139" i="1"/>
  <c r="CT139" i="1"/>
  <c r="CO139" i="1"/>
  <c r="BD139" i="1"/>
  <c r="BF139" i="1" s="1"/>
  <c r="AH139" i="1"/>
  <c r="P139" i="1"/>
  <c r="H139" i="1"/>
  <c r="FO138" i="1"/>
  <c r="FN138" i="1"/>
  <c r="EB138" i="1"/>
  <c r="DV138" i="1"/>
  <c r="DP138" i="1"/>
  <c r="DJ138" i="1"/>
  <c r="DD138" i="1"/>
  <c r="CY138" i="1"/>
  <c r="CT138" i="1"/>
  <c r="CO138" i="1"/>
  <c r="BD138" i="1"/>
  <c r="BJ138" i="1" s="1"/>
  <c r="BL138" i="1" s="1"/>
  <c r="AH138" i="1"/>
  <c r="P138" i="1"/>
  <c r="U138" i="1" s="1"/>
  <c r="W138" i="1" s="1"/>
  <c r="AA138" i="1"/>
  <c r="AC138" i="1" s="1"/>
  <c r="H138" i="1"/>
  <c r="FO137" i="1"/>
  <c r="FN137" i="1"/>
  <c r="EB137" i="1"/>
  <c r="DV137" i="1"/>
  <c r="DP137" i="1"/>
  <c r="DJ137" i="1"/>
  <c r="DD137" i="1"/>
  <c r="CY137" i="1"/>
  <c r="CT137" i="1"/>
  <c r="CO137" i="1"/>
  <c r="BD137" i="1"/>
  <c r="AH137" i="1"/>
  <c r="P137" i="1"/>
  <c r="U137" i="1" s="1"/>
  <c r="W137" i="1" s="1"/>
  <c r="H137" i="1"/>
  <c r="FO136" i="1"/>
  <c r="FN136" i="1"/>
  <c r="EB136" i="1"/>
  <c r="DV136" i="1"/>
  <c r="DP136" i="1"/>
  <c r="DJ136" i="1"/>
  <c r="DD136" i="1"/>
  <c r="CY136" i="1"/>
  <c r="CT136" i="1"/>
  <c r="CO136" i="1"/>
  <c r="BD136" i="1"/>
  <c r="AH136" i="1"/>
  <c r="P136" i="1"/>
  <c r="R136" i="1"/>
  <c r="H136" i="1"/>
  <c r="CY135" i="1"/>
  <c r="CY134" i="1"/>
  <c r="CY133" i="1"/>
  <c r="CY132" i="1"/>
  <c r="CY131" i="1"/>
  <c r="CY130" i="1"/>
  <c r="DA91" i="1"/>
  <c r="FO135" i="1"/>
  <c r="FN135" i="1"/>
  <c r="EB135" i="1"/>
  <c r="DV135" i="1"/>
  <c r="DP135" i="1"/>
  <c r="DJ135" i="1"/>
  <c r="DD135" i="1"/>
  <c r="CT135" i="1"/>
  <c r="CO135" i="1"/>
  <c r="BD135" i="1"/>
  <c r="AH135" i="1"/>
  <c r="P135" i="1"/>
  <c r="H135" i="1"/>
  <c r="FO134" i="1"/>
  <c r="FN134" i="1"/>
  <c r="EB134" i="1"/>
  <c r="DV134" i="1"/>
  <c r="DP134" i="1"/>
  <c r="DJ134" i="1"/>
  <c r="DD134" i="1"/>
  <c r="CT134" i="1"/>
  <c r="CO134" i="1"/>
  <c r="BD134" i="1"/>
  <c r="BJ134" i="1" s="1"/>
  <c r="BL134" i="1" s="1"/>
  <c r="AH134" i="1"/>
  <c r="P134" i="1"/>
  <c r="U134" i="1" s="1"/>
  <c r="AA134" i="1" s="1"/>
  <c r="H134" i="1"/>
  <c r="DV133" i="1"/>
  <c r="DJ133" i="1"/>
  <c r="CO133" i="1"/>
  <c r="FO133" i="1"/>
  <c r="FN133" i="1"/>
  <c r="EB133" i="1"/>
  <c r="DP133" i="1"/>
  <c r="DD133" i="1"/>
  <c r="CT133" i="1"/>
  <c r="BD133" i="1"/>
  <c r="AH133" i="1"/>
  <c r="P133" i="1"/>
  <c r="U133" i="1"/>
  <c r="W133" i="1" s="1"/>
  <c r="H133" i="1"/>
  <c r="CT132" i="1"/>
  <c r="FO132" i="1"/>
  <c r="FN132" i="1"/>
  <c r="EB132" i="1"/>
  <c r="DP132" i="1"/>
  <c r="DD132" i="1"/>
  <c r="BD132" i="1"/>
  <c r="AH132" i="1"/>
  <c r="P132" i="1"/>
  <c r="U132" i="1" s="1"/>
  <c r="R132" i="1"/>
  <c r="H132" i="1"/>
  <c r="FO131" i="1"/>
  <c r="FN131" i="1"/>
  <c r="EB131" i="1"/>
  <c r="DP131" i="1"/>
  <c r="DD131" i="1"/>
  <c r="CT131" i="1"/>
  <c r="BD131" i="1"/>
  <c r="BF131" i="1" s="1"/>
  <c r="AH131" i="1"/>
  <c r="P131" i="1"/>
  <c r="U131" i="1" s="1"/>
  <c r="H131" i="1"/>
  <c r="FO130" i="1"/>
  <c r="FN130" i="1"/>
  <c r="EB130" i="1"/>
  <c r="DP130" i="1"/>
  <c r="DD130" i="1"/>
  <c r="CT130" i="1"/>
  <c r="BD130" i="1"/>
  <c r="AH130" i="1"/>
  <c r="P130" i="1"/>
  <c r="R130" i="1" s="1"/>
  <c r="H130" i="1"/>
  <c r="FO129" i="1"/>
  <c r="FN129" i="1"/>
  <c r="EB129" i="1"/>
  <c r="DP129" i="1"/>
  <c r="DD129" i="1"/>
  <c r="CY129" i="1"/>
  <c r="CT129" i="1"/>
  <c r="BD129" i="1"/>
  <c r="AH129" i="1"/>
  <c r="P129" i="1"/>
  <c r="H129" i="1"/>
  <c r="FO128" i="1"/>
  <c r="FN128" i="1"/>
  <c r="EB128" i="1"/>
  <c r="DP128" i="1"/>
  <c r="DD128" i="1"/>
  <c r="CY128" i="1"/>
  <c r="CT128" i="1"/>
  <c r="BD128" i="1"/>
  <c r="BJ128" i="1" s="1"/>
  <c r="BL128" i="1" s="1"/>
  <c r="AH128" i="1"/>
  <c r="P128" i="1"/>
  <c r="U128" i="1" s="1"/>
  <c r="H128" i="1"/>
  <c r="FO127" i="1"/>
  <c r="FN127" i="1"/>
  <c r="EB127" i="1"/>
  <c r="DP127" i="1"/>
  <c r="DD127" i="1"/>
  <c r="CY127" i="1"/>
  <c r="CT127" i="1"/>
  <c r="BD127" i="1"/>
  <c r="AH127" i="1"/>
  <c r="P127" i="1"/>
  <c r="H127" i="1"/>
  <c r="FO126" i="1"/>
  <c r="FN126" i="1"/>
  <c r="EB126" i="1"/>
  <c r="DP126" i="1"/>
  <c r="DD126" i="1"/>
  <c r="CY126" i="1"/>
  <c r="CT126" i="1"/>
  <c r="BD126" i="1"/>
  <c r="BF126" i="1"/>
  <c r="AH126" i="1"/>
  <c r="P126" i="1"/>
  <c r="R126" i="1" s="1"/>
  <c r="H126" i="1"/>
  <c r="FO125" i="1"/>
  <c r="FN125" i="1"/>
  <c r="EB125" i="1"/>
  <c r="DP125" i="1"/>
  <c r="DD125" i="1"/>
  <c r="CY125" i="1"/>
  <c r="CT125" i="1"/>
  <c r="BD125" i="1"/>
  <c r="AH125" i="1"/>
  <c r="P125" i="1"/>
  <c r="H125" i="1"/>
  <c r="FO124" i="1"/>
  <c r="FN124" i="1"/>
  <c r="EB124" i="1"/>
  <c r="DP124" i="1"/>
  <c r="DD124" i="1"/>
  <c r="CY124" i="1"/>
  <c r="CT124" i="1"/>
  <c r="BD124" i="1"/>
  <c r="AH124" i="1"/>
  <c r="P124" i="1"/>
  <c r="H124" i="1"/>
  <c r="FO123" i="1"/>
  <c r="FN123" i="1"/>
  <c r="EB123" i="1"/>
  <c r="DP123" i="1"/>
  <c r="DD123" i="1"/>
  <c r="CY123" i="1"/>
  <c r="CT123" i="1"/>
  <c r="BD123" i="1"/>
  <c r="BF123" i="1" s="1"/>
  <c r="AH123" i="1"/>
  <c r="P123" i="1"/>
  <c r="R123" i="1" s="1"/>
  <c r="H123" i="1"/>
  <c r="FO122" i="1"/>
  <c r="FN122" i="1"/>
  <c r="EB122" i="1"/>
  <c r="DP122" i="1"/>
  <c r="DD122" i="1"/>
  <c r="CY122" i="1"/>
  <c r="CT122" i="1"/>
  <c r="BD122" i="1"/>
  <c r="AH122" i="1"/>
  <c r="P122" i="1"/>
  <c r="H122" i="1"/>
  <c r="FO121" i="1"/>
  <c r="FN121" i="1"/>
  <c r="EB121" i="1"/>
  <c r="DP121" i="1"/>
  <c r="DD121" i="1"/>
  <c r="CY121" i="1"/>
  <c r="CT121" i="1"/>
  <c r="BD121" i="1"/>
  <c r="BJ121" i="1"/>
  <c r="BL121" i="1" s="1"/>
  <c r="AH121" i="1"/>
  <c r="P121" i="1"/>
  <c r="H121" i="1"/>
  <c r="FO120" i="1"/>
  <c r="FN120" i="1"/>
  <c r="EB120" i="1"/>
  <c r="DP120" i="1"/>
  <c r="DD120" i="1"/>
  <c r="CY120" i="1"/>
  <c r="CT120" i="1"/>
  <c r="BD120" i="1"/>
  <c r="AH120" i="1"/>
  <c r="P120" i="1"/>
  <c r="H120" i="1"/>
  <c r="FO119" i="1"/>
  <c r="FN119" i="1"/>
  <c r="EB119" i="1"/>
  <c r="DP119" i="1"/>
  <c r="DD119" i="1"/>
  <c r="CY119" i="1"/>
  <c r="CT119" i="1"/>
  <c r="BD119" i="1"/>
  <c r="AH119" i="1"/>
  <c r="P119" i="1"/>
  <c r="U119" i="1" s="1"/>
  <c r="H119" i="1"/>
  <c r="FO118" i="1"/>
  <c r="FN118" i="1"/>
  <c r="EB118" i="1"/>
  <c r="DP118" i="1"/>
  <c r="DD118" i="1"/>
  <c r="CY118" i="1"/>
  <c r="CT118" i="1"/>
  <c r="BD118" i="1"/>
  <c r="BF118" i="1" s="1"/>
  <c r="AH118" i="1"/>
  <c r="P118" i="1"/>
  <c r="H118" i="1"/>
  <c r="FO117" i="1"/>
  <c r="FN117" i="1"/>
  <c r="EB117" i="1"/>
  <c r="DP117" i="1"/>
  <c r="DD117" i="1"/>
  <c r="CY117" i="1"/>
  <c r="CT117" i="1"/>
  <c r="BD117" i="1"/>
  <c r="AH117" i="1"/>
  <c r="P117" i="1"/>
  <c r="U117" i="1"/>
  <c r="H117" i="1"/>
  <c r="FO116" i="1"/>
  <c r="FN116" i="1"/>
  <c r="EB116" i="1"/>
  <c r="DP116" i="1"/>
  <c r="DD116" i="1"/>
  <c r="CY116" i="1"/>
  <c r="CT116" i="1"/>
  <c r="BD116" i="1"/>
  <c r="BJ116" i="1" s="1"/>
  <c r="BL116" i="1" s="1"/>
  <c r="AH116" i="1"/>
  <c r="P116" i="1"/>
  <c r="U116" i="1" s="1"/>
  <c r="H116" i="1"/>
  <c r="CY115" i="1"/>
  <c r="BD115" i="1"/>
  <c r="BJ115" i="1" s="1"/>
  <c r="BL115" i="1"/>
  <c r="P115" i="1"/>
  <c r="FO115" i="1"/>
  <c r="FN115" i="1"/>
  <c r="EB115" i="1"/>
  <c r="DP115" i="1"/>
  <c r="DD115" i="1"/>
  <c r="CT115" i="1"/>
  <c r="AH115" i="1"/>
  <c r="H115" i="1"/>
  <c r="FO114" i="1"/>
  <c r="FN114" i="1"/>
  <c r="EB114" i="1"/>
  <c r="DP114" i="1"/>
  <c r="DD114" i="1"/>
  <c r="DA114" i="1"/>
  <c r="CT114" i="1"/>
  <c r="BK114" i="1"/>
  <c r="BL114" i="1" s="1"/>
  <c r="BE114" i="1"/>
  <c r="BF114" i="1" s="1"/>
  <c r="AG114" i="1"/>
  <c r="AH114" i="1" s="1"/>
  <c r="AB114" i="1"/>
  <c r="AC114" i="1" s="1"/>
  <c r="V114" i="1"/>
  <c r="W114" i="1" s="1"/>
  <c r="Q114" i="1"/>
  <c r="R114" i="1" s="1"/>
  <c r="G114" i="1"/>
  <c r="H114" i="1"/>
  <c r="FO113" i="1"/>
  <c r="FN113" i="1"/>
  <c r="EB113" i="1"/>
  <c r="DP113" i="1"/>
  <c r="DD113" i="1"/>
  <c r="DA113" i="1"/>
  <c r="CT113" i="1"/>
  <c r="BK113" i="1"/>
  <c r="BL113" i="1" s="1"/>
  <c r="BE113" i="1"/>
  <c r="BF113" i="1" s="1"/>
  <c r="AG113" i="1"/>
  <c r="AH113" i="1" s="1"/>
  <c r="AB113" i="1"/>
  <c r="AC113" i="1" s="1"/>
  <c r="V113" i="1"/>
  <c r="W113" i="1" s="1"/>
  <c r="Q113" i="1"/>
  <c r="R113" i="1" s="1"/>
  <c r="G113" i="1"/>
  <c r="H113" i="1" s="1"/>
  <c r="FO112" i="1"/>
  <c r="FN112" i="1"/>
  <c r="EB112" i="1"/>
  <c r="DP112" i="1"/>
  <c r="DD112" i="1"/>
  <c r="DA112" i="1"/>
  <c r="CT112" i="1"/>
  <c r="BK112" i="1"/>
  <c r="BL112" i="1"/>
  <c r="BE112" i="1"/>
  <c r="BF112" i="1" s="1"/>
  <c r="AG112" i="1"/>
  <c r="AH112" i="1"/>
  <c r="AB112" i="1"/>
  <c r="AC112" i="1" s="1"/>
  <c r="V112" i="1"/>
  <c r="W112" i="1"/>
  <c r="Q112" i="1"/>
  <c r="R112" i="1" s="1"/>
  <c r="G112" i="1"/>
  <c r="H112" i="1"/>
  <c r="FO111" i="1"/>
  <c r="FN111" i="1"/>
  <c r="EB111" i="1"/>
  <c r="DP111" i="1"/>
  <c r="DD111" i="1"/>
  <c r="DA111" i="1"/>
  <c r="CT111" i="1"/>
  <c r="BK111" i="1"/>
  <c r="BL111" i="1" s="1"/>
  <c r="BE111" i="1"/>
  <c r="BF111" i="1" s="1"/>
  <c r="AG111" i="1"/>
  <c r="AH111" i="1" s="1"/>
  <c r="AB111" i="1"/>
  <c r="AC111" i="1" s="1"/>
  <c r="V111" i="1"/>
  <c r="W111" i="1" s="1"/>
  <c r="Q111" i="1"/>
  <c r="R111" i="1" s="1"/>
  <c r="G111" i="1"/>
  <c r="H111" i="1" s="1"/>
  <c r="FO110" i="1"/>
  <c r="FN110" i="1"/>
  <c r="EB110" i="1"/>
  <c r="DP110" i="1"/>
  <c r="DD110" i="1"/>
  <c r="DA110" i="1"/>
  <c r="CT110" i="1"/>
  <c r="BK110" i="1"/>
  <c r="BL110" i="1"/>
  <c r="BE110" i="1"/>
  <c r="BF110" i="1" s="1"/>
  <c r="AG110" i="1"/>
  <c r="AH110" i="1" s="1"/>
  <c r="AB110" i="1"/>
  <c r="AC110" i="1" s="1"/>
  <c r="V110" i="1"/>
  <c r="W110" i="1" s="1"/>
  <c r="Q110" i="1"/>
  <c r="R110" i="1" s="1"/>
  <c r="G110" i="1"/>
  <c r="H110" i="1" s="1"/>
  <c r="FO109" i="1"/>
  <c r="FN109" i="1"/>
  <c r="EB109" i="1"/>
  <c r="DP109" i="1"/>
  <c r="DD109" i="1"/>
  <c r="DA109" i="1"/>
  <c r="CT109" i="1"/>
  <c r="BK109" i="1"/>
  <c r="BL109" i="1" s="1"/>
  <c r="BE109" i="1"/>
  <c r="BF109" i="1" s="1"/>
  <c r="AG109" i="1"/>
  <c r="AH109" i="1" s="1"/>
  <c r="AB109" i="1"/>
  <c r="AC109" i="1" s="1"/>
  <c r="V109" i="1"/>
  <c r="W109" i="1" s="1"/>
  <c r="Q109" i="1"/>
  <c r="R109" i="1" s="1"/>
  <c r="G109" i="1"/>
  <c r="H109" i="1" s="1"/>
  <c r="FO108" i="1"/>
  <c r="FN108" i="1"/>
  <c r="EB108" i="1"/>
  <c r="DP108" i="1"/>
  <c r="DD108" i="1"/>
  <c r="DA108" i="1"/>
  <c r="CT108" i="1"/>
  <c r="BK108" i="1"/>
  <c r="BL108" i="1" s="1"/>
  <c r="BE108" i="1"/>
  <c r="BF108" i="1" s="1"/>
  <c r="AG108" i="1"/>
  <c r="AH108" i="1"/>
  <c r="AB108" i="1"/>
  <c r="AC108" i="1"/>
  <c r="V108" i="1"/>
  <c r="W108" i="1"/>
  <c r="Q108" i="1"/>
  <c r="R108" i="1" s="1"/>
  <c r="G108" i="1"/>
  <c r="H108" i="1"/>
  <c r="FO107" i="1"/>
  <c r="FN107" i="1"/>
  <c r="EB107" i="1"/>
  <c r="DP107" i="1"/>
  <c r="DD107" i="1"/>
  <c r="DA107" i="1"/>
  <c r="CT107" i="1"/>
  <c r="BK107" i="1"/>
  <c r="BL107" i="1" s="1"/>
  <c r="BE107" i="1"/>
  <c r="BF107" i="1" s="1"/>
  <c r="AG107" i="1"/>
  <c r="AH107" i="1" s="1"/>
  <c r="AB107" i="1"/>
  <c r="AC107" i="1" s="1"/>
  <c r="V107" i="1"/>
  <c r="W107" i="1" s="1"/>
  <c r="Q107" i="1"/>
  <c r="R107" i="1" s="1"/>
  <c r="G107" i="1"/>
  <c r="H107" i="1" s="1"/>
  <c r="FO106" i="1"/>
  <c r="FN106" i="1"/>
  <c r="FO105" i="1"/>
  <c r="FN105" i="1"/>
  <c r="FO104" i="1"/>
  <c r="FN104" i="1"/>
  <c r="FO103" i="1"/>
  <c r="FN103" i="1"/>
  <c r="FO102" i="1"/>
  <c r="FN102" i="1"/>
  <c r="FO101" i="1"/>
  <c r="FN101" i="1"/>
  <c r="FO100" i="1"/>
  <c r="FN100" i="1"/>
  <c r="FO99" i="1"/>
  <c r="FN99" i="1"/>
  <c r="FO98" i="1"/>
  <c r="FN98" i="1"/>
  <c r="FO97" i="1"/>
  <c r="FN97" i="1"/>
  <c r="FO96" i="1"/>
  <c r="FN96" i="1"/>
  <c r="FO95" i="1"/>
  <c r="FN95" i="1"/>
  <c r="FO94" i="1"/>
  <c r="FN94" i="1"/>
  <c r="FO93" i="1"/>
  <c r="FN93" i="1"/>
  <c r="FO92" i="1"/>
  <c r="FN92" i="1"/>
  <c r="FO91" i="1"/>
  <c r="FN91" i="1"/>
  <c r="FO90" i="1"/>
  <c r="FN90" i="1"/>
  <c r="FO89" i="1"/>
  <c r="FN89" i="1"/>
  <c r="FO88" i="1"/>
  <c r="FN88" i="1"/>
  <c r="FO87" i="1"/>
  <c r="FN87" i="1"/>
  <c r="FO86" i="1"/>
  <c r="FN86" i="1"/>
  <c r="FO85" i="1"/>
  <c r="FN85" i="1"/>
  <c r="FO84" i="1"/>
  <c r="FN84" i="1"/>
  <c r="FO83" i="1"/>
  <c r="FN83" i="1"/>
  <c r="FO82" i="1"/>
  <c r="FN82" i="1"/>
  <c r="FO81" i="1"/>
  <c r="FN81" i="1"/>
  <c r="FO80" i="1"/>
  <c r="FN80" i="1"/>
  <c r="FO79" i="1"/>
  <c r="FN79" i="1"/>
  <c r="FO78" i="1"/>
  <c r="FN78" i="1"/>
  <c r="FO77" i="1"/>
  <c r="FN77" i="1"/>
  <c r="FO76" i="1"/>
  <c r="FN76" i="1"/>
  <c r="FO75" i="1"/>
  <c r="FN75" i="1"/>
  <c r="FO74" i="1"/>
  <c r="FN74" i="1"/>
  <c r="FO73" i="1"/>
  <c r="FN73" i="1"/>
  <c r="FO72" i="1"/>
  <c r="FN72" i="1"/>
  <c r="FO71" i="1"/>
  <c r="FN71" i="1"/>
  <c r="FO70" i="1"/>
  <c r="FN70" i="1"/>
  <c r="FO69" i="1"/>
  <c r="FN69" i="1"/>
  <c r="FO68" i="1"/>
  <c r="FN68" i="1"/>
  <c r="FO67" i="1"/>
  <c r="FN67" i="1"/>
  <c r="FO66" i="1"/>
  <c r="FN66" i="1"/>
  <c r="FO65" i="1"/>
  <c r="FN65" i="1"/>
  <c r="FO64" i="1"/>
  <c r="FN64" i="1"/>
  <c r="FO63" i="1"/>
  <c r="FN63" i="1"/>
  <c r="FO62" i="1"/>
  <c r="FN62" i="1"/>
  <c r="FO61" i="1"/>
  <c r="FN61" i="1"/>
  <c r="FO60" i="1"/>
  <c r="FN60" i="1"/>
  <c r="FO59" i="1"/>
  <c r="FN59" i="1"/>
  <c r="FO58" i="1"/>
  <c r="FN58" i="1"/>
  <c r="FO57" i="1"/>
  <c r="FN57" i="1"/>
  <c r="FO56" i="1"/>
  <c r="FN56" i="1"/>
  <c r="FO55" i="1"/>
  <c r="FN55" i="1"/>
  <c r="FO54" i="1"/>
  <c r="FN54" i="1"/>
  <c r="FO53" i="1"/>
  <c r="FN53" i="1"/>
  <c r="FO52" i="1"/>
  <c r="FN52" i="1"/>
  <c r="FO51" i="1"/>
  <c r="FN51" i="1"/>
  <c r="FO50" i="1"/>
  <c r="FN50" i="1"/>
  <c r="FO49" i="1"/>
  <c r="FN49" i="1"/>
  <c r="FO48" i="1"/>
  <c r="FN48" i="1"/>
  <c r="FO47" i="1"/>
  <c r="FN47" i="1"/>
  <c r="FO46" i="1"/>
  <c r="FN46" i="1"/>
  <c r="FO45" i="1"/>
  <c r="FN45" i="1"/>
  <c r="FO44" i="1"/>
  <c r="FN44" i="1"/>
  <c r="FO43" i="1"/>
  <c r="FN43" i="1"/>
  <c r="FO42" i="1"/>
  <c r="FN42" i="1"/>
  <c r="FO41" i="1"/>
  <c r="FN41" i="1"/>
  <c r="FO40" i="1"/>
  <c r="FN40" i="1"/>
  <c r="FO39" i="1"/>
  <c r="FN39" i="1"/>
  <c r="FO38" i="1"/>
  <c r="FN38" i="1"/>
  <c r="FO37" i="1"/>
  <c r="FN37" i="1"/>
  <c r="FO36" i="1"/>
  <c r="FN36" i="1"/>
  <c r="FO35" i="1"/>
  <c r="FN35" i="1"/>
  <c r="FO34" i="1"/>
  <c r="FN34" i="1"/>
  <c r="FO33" i="1"/>
  <c r="FN33" i="1"/>
  <c r="FO32" i="1"/>
  <c r="FN32" i="1"/>
  <c r="FO31" i="1"/>
  <c r="FN31" i="1"/>
  <c r="FO30" i="1"/>
  <c r="FN30" i="1"/>
  <c r="FO29" i="1"/>
  <c r="FN29" i="1"/>
  <c r="FO28" i="1"/>
  <c r="FN28" i="1"/>
  <c r="FO27" i="1"/>
  <c r="FN27" i="1"/>
  <c r="FO26" i="1"/>
  <c r="FN26" i="1"/>
  <c r="FO25" i="1"/>
  <c r="FN25" i="1"/>
  <c r="FO24" i="1"/>
  <c r="FN24" i="1"/>
  <c r="FO23" i="1"/>
  <c r="FN23" i="1"/>
  <c r="FO22" i="1"/>
  <c r="FN22" i="1"/>
  <c r="FO21" i="1"/>
  <c r="FN21" i="1"/>
  <c r="FO20" i="1"/>
  <c r="FN20" i="1"/>
  <c r="FO19" i="1"/>
  <c r="FN19" i="1"/>
  <c r="FO18" i="1"/>
  <c r="FN18" i="1"/>
  <c r="FO17" i="1"/>
  <c r="FN17" i="1"/>
  <c r="FO16" i="1"/>
  <c r="FN16" i="1"/>
  <c r="FO15" i="1"/>
  <c r="FN15" i="1"/>
  <c r="FO14" i="1"/>
  <c r="FN14" i="1"/>
  <c r="FO13" i="1"/>
  <c r="FN13" i="1"/>
  <c r="FO12" i="1"/>
  <c r="FN12" i="1"/>
  <c r="FO11" i="1"/>
  <c r="FN11" i="1"/>
  <c r="FO10" i="1"/>
  <c r="FN10" i="1"/>
  <c r="FO9" i="1"/>
  <c r="FN9" i="1"/>
  <c r="FO8" i="1"/>
  <c r="FN8" i="1"/>
  <c r="FO7" i="1"/>
  <c r="FN7" i="1"/>
  <c r="EB106" i="1"/>
  <c r="DP106" i="1"/>
  <c r="DD106" i="1"/>
  <c r="DA106" i="1"/>
  <c r="CT106" i="1"/>
  <c r="BK106" i="1"/>
  <c r="BL106" i="1" s="1"/>
  <c r="BE106" i="1"/>
  <c r="BF106" i="1"/>
  <c r="AG106" i="1"/>
  <c r="AH106" i="1" s="1"/>
  <c r="AB106" i="1"/>
  <c r="AC106" i="1" s="1"/>
  <c r="V106" i="1"/>
  <c r="W106" i="1" s="1"/>
  <c r="Q106" i="1"/>
  <c r="R106" i="1"/>
  <c r="G106" i="1"/>
  <c r="H106" i="1" s="1"/>
  <c r="EB105" i="1"/>
  <c r="EB104" i="1"/>
  <c r="EB103" i="1"/>
  <c r="EB102" i="1"/>
  <c r="EB101" i="1"/>
  <c r="EB100" i="1"/>
  <c r="EB99" i="1"/>
  <c r="EB98" i="1"/>
  <c r="EB97" i="1"/>
  <c r="EB96" i="1"/>
  <c r="EB95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5" i="1"/>
  <c r="EB74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50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7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DP105" i="1"/>
  <c r="DP104" i="1"/>
  <c r="DP103" i="1"/>
  <c r="DP102" i="1"/>
  <c r="DP101" i="1"/>
  <c r="DP100" i="1"/>
  <c r="DP99" i="1"/>
  <c r="DP98" i="1"/>
  <c r="DP97" i="1"/>
  <c r="DP96" i="1"/>
  <c r="DP95" i="1"/>
  <c r="DP94" i="1"/>
  <c r="DP93" i="1"/>
  <c r="DP92" i="1"/>
  <c r="DP91" i="1"/>
  <c r="DP90" i="1"/>
  <c r="DP89" i="1"/>
  <c r="DP88" i="1"/>
  <c r="DP87" i="1"/>
  <c r="DP86" i="1"/>
  <c r="DP85" i="1"/>
  <c r="DP84" i="1"/>
  <c r="DP83" i="1"/>
  <c r="DP82" i="1"/>
  <c r="DP81" i="1"/>
  <c r="DP80" i="1"/>
  <c r="DP79" i="1"/>
  <c r="DP78" i="1"/>
  <c r="DP77" i="1"/>
  <c r="DP76" i="1"/>
  <c r="DP75" i="1"/>
  <c r="DP74" i="1"/>
  <c r="DP73" i="1"/>
  <c r="DP72" i="1"/>
  <c r="DP71" i="1"/>
  <c r="DP70" i="1"/>
  <c r="DP69" i="1"/>
  <c r="DP68" i="1"/>
  <c r="DP67" i="1"/>
  <c r="DP66" i="1"/>
  <c r="DP65" i="1"/>
  <c r="DP64" i="1"/>
  <c r="DP63" i="1"/>
  <c r="DP62" i="1"/>
  <c r="DP61" i="1"/>
  <c r="DP60" i="1"/>
  <c r="DP59" i="1"/>
  <c r="DP58" i="1"/>
  <c r="DP57" i="1"/>
  <c r="DP56" i="1"/>
  <c r="DP55" i="1"/>
  <c r="DP54" i="1"/>
  <c r="DP53" i="1"/>
  <c r="DP52" i="1"/>
  <c r="DP51" i="1"/>
  <c r="DP50" i="1"/>
  <c r="DP49" i="1"/>
  <c r="DP48" i="1"/>
  <c r="DP47" i="1"/>
  <c r="DP46" i="1"/>
  <c r="DP45" i="1"/>
  <c r="DP44" i="1"/>
  <c r="DP43" i="1"/>
  <c r="DP42" i="1"/>
  <c r="DP41" i="1"/>
  <c r="DP40" i="1"/>
  <c r="DP39" i="1"/>
  <c r="DP38" i="1"/>
  <c r="DP37" i="1"/>
  <c r="DP36" i="1"/>
  <c r="DP35" i="1"/>
  <c r="DP34" i="1"/>
  <c r="DP33" i="1"/>
  <c r="DP32" i="1"/>
  <c r="DP31" i="1"/>
  <c r="DP30" i="1"/>
  <c r="DP29" i="1"/>
  <c r="DP28" i="1"/>
  <c r="DP27" i="1"/>
  <c r="DP26" i="1"/>
  <c r="DP25" i="1"/>
  <c r="DP24" i="1"/>
  <c r="DP23" i="1"/>
  <c r="DP22" i="1"/>
  <c r="DP21" i="1"/>
  <c r="DP20" i="1"/>
  <c r="DP19" i="1"/>
  <c r="DP18" i="1"/>
  <c r="DP17" i="1"/>
  <c r="DP16" i="1"/>
  <c r="DP15" i="1"/>
  <c r="DP14" i="1"/>
  <c r="DP13" i="1"/>
  <c r="DP12" i="1"/>
  <c r="DP11" i="1"/>
  <c r="DP10" i="1"/>
  <c r="DP9" i="1"/>
  <c r="DP8" i="1"/>
  <c r="DP7" i="1"/>
  <c r="DA105" i="1"/>
  <c r="DA104" i="1"/>
  <c r="DA103" i="1"/>
  <c r="DA102" i="1"/>
  <c r="DA101" i="1"/>
  <c r="DA100" i="1"/>
  <c r="DA99" i="1"/>
  <c r="DA98" i="1"/>
  <c r="DA97" i="1"/>
  <c r="DA96" i="1"/>
  <c r="DA95" i="1"/>
  <c r="DA94" i="1"/>
  <c r="DA93" i="1"/>
  <c r="DA92" i="1"/>
  <c r="DA90" i="1"/>
  <c r="DA89" i="1"/>
  <c r="DA88" i="1"/>
  <c r="DA87" i="1"/>
  <c r="DA86" i="1"/>
  <c r="DA85" i="1"/>
  <c r="DA84" i="1"/>
  <c r="DA83" i="1"/>
  <c r="DA82" i="1"/>
  <c r="DA81" i="1"/>
  <c r="DA80" i="1"/>
  <c r="DA79" i="1"/>
  <c r="DA78" i="1"/>
  <c r="DA77" i="1"/>
  <c r="DA76" i="1"/>
  <c r="DA75" i="1"/>
  <c r="DA74" i="1"/>
  <c r="DA73" i="1"/>
  <c r="DA72" i="1"/>
  <c r="DA71" i="1"/>
  <c r="DA70" i="1"/>
  <c r="DA69" i="1"/>
  <c r="DA68" i="1"/>
  <c r="DA67" i="1"/>
  <c r="DA66" i="1"/>
  <c r="DA65" i="1"/>
  <c r="DA64" i="1"/>
  <c r="DA63" i="1"/>
  <c r="DA62" i="1"/>
  <c r="DA61" i="1"/>
  <c r="DA60" i="1"/>
  <c r="DA59" i="1"/>
  <c r="DA58" i="1"/>
  <c r="DA57" i="1"/>
  <c r="DA56" i="1"/>
  <c r="DA55" i="1"/>
  <c r="DA54" i="1"/>
  <c r="DA53" i="1"/>
  <c r="DA52" i="1"/>
  <c r="DA51" i="1"/>
  <c r="DA50" i="1"/>
  <c r="DA49" i="1"/>
  <c r="DA48" i="1"/>
  <c r="DA47" i="1"/>
  <c r="DA46" i="1"/>
  <c r="DA45" i="1"/>
  <c r="DA44" i="1"/>
  <c r="DA43" i="1"/>
  <c r="DA42" i="1"/>
  <c r="DA41" i="1"/>
  <c r="DA40" i="1"/>
  <c r="DA39" i="1"/>
  <c r="DA38" i="1"/>
  <c r="DA37" i="1"/>
  <c r="DA36" i="1"/>
  <c r="DA35" i="1"/>
  <c r="DA34" i="1"/>
  <c r="DA33" i="1"/>
  <c r="DA32" i="1"/>
  <c r="DA31" i="1"/>
  <c r="DA30" i="1"/>
  <c r="DA29" i="1"/>
  <c r="DA28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DA10" i="1"/>
  <c r="DA9" i="1"/>
  <c r="DA8" i="1"/>
  <c r="DA7" i="1"/>
  <c r="DD105" i="1"/>
  <c r="DD104" i="1"/>
  <c r="DD103" i="1"/>
  <c r="DD102" i="1"/>
  <c r="DD101" i="1"/>
  <c r="DD100" i="1"/>
  <c r="DD99" i="1"/>
  <c r="DD98" i="1"/>
  <c r="DD97" i="1"/>
  <c r="DD96" i="1"/>
  <c r="DD95" i="1"/>
  <c r="DD94" i="1"/>
  <c r="DD93" i="1"/>
  <c r="DD92" i="1"/>
  <c r="DD91" i="1"/>
  <c r="DD90" i="1"/>
  <c r="DD89" i="1"/>
  <c r="DD88" i="1"/>
  <c r="DD87" i="1"/>
  <c r="DD86" i="1"/>
  <c r="DD85" i="1"/>
  <c r="DD84" i="1"/>
  <c r="DD83" i="1"/>
  <c r="DD82" i="1"/>
  <c r="DD81" i="1"/>
  <c r="DD80" i="1"/>
  <c r="DD79" i="1"/>
  <c r="DD78" i="1"/>
  <c r="DD77" i="1"/>
  <c r="DD76" i="1"/>
  <c r="DD75" i="1"/>
  <c r="DD74" i="1"/>
  <c r="DD73" i="1"/>
  <c r="DD72" i="1"/>
  <c r="DD71" i="1"/>
  <c r="DD70" i="1"/>
  <c r="DD69" i="1"/>
  <c r="DD68" i="1"/>
  <c r="DD67" i="1"/>
  <c r="DD66" i="1"/>
  <c r="DD65" i="1"/>
  <c r="DD64" i="1"/>
  <c r="DD63" i="1"/>
  <c r="DD62" i="1"/>
  <c r="DD61" i="1"/>
  <c r="DD60" i="1"/>
  <c r="DD59" i="1"/>
  <c r="DD58" i="1"/>
  <c r="DD57" i="1"/>
  <c r="DD56" i="1"/>
  <c r="DD55" i="1"/>
  <c r="DD54" i="1"/>
  <c r="DD53" i="1"/>
  <c r="DD52" i="1"/>
  <c r="DD51" i="1"/>
  <c r="DD50" i="1"/>
  <c r="DD49" i="1"/>
  <c r="DD48" i="1"/>
  <c r="DD47" i="1"/>
  <c r="DD46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7" i="1"/>
  <c r="CT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105" i="1"/>
  <c r="CT104" i="1"/>
  <c r="CT103" i="1"/>
  <c r="CT102" i="1"/>
  <c r="CT101" i="1"/>
  <c r="CT100" i="1"/>
  <c r="CT99" i="1"/>
  <c r="CT98" i="1"/>
  <c r="CT97" i="1"/>
  <c r="CT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T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BK105" i="1"/>
  <c r="BL105" i="1" s="1"/>
  <c r="BE105" i="1"/>
  <c r="BF105" i="1"/>
  <c r="AG105" i="1"/>
  <c r="AH105" i="1"/>
  <c r="AB105" i="1"/>
  <c r="AC105" i="1"/>
  <c r="V105" i="1"/>
  <c r="W105" i="1" s="1"/>
  <c r="Q105" i="1"/>
  <c r="R105" i="1" s="1"/>
  <c r="G105" i="1"/>
  <c r="H105" i="1" s="1"/>
  <c r="BK104" i="1"/>
  <c r="BL104" i="1" s="1"/>
  <c r="BE104" i="1"/>
  <c r="BF104" i="1" s="1"/>
  <c r="AG104" i="1"/>
  <c r="AH104" i="1"/>
  <c r="AB104" i="1"/>
  <c r="AC104" i="1"/>
  <c r="V104" i="1"/>
  <c r="W104" i="1" s="1"/>
  <c r="Q104" i="1"/>
  <c r="R104" i="1" s="1"/>
  <c r="G104" i="1"/>
  <c r="H104" i="1"/>
  <c r="BK103" i="1"/>
  <c r="BL103" i="1" s="1"/>
  <c r="BK102" i="1"/>
  <c r="BL102" i="1"/>
  <c r="BK101" i="1"/>
  <c r="BL101" i="1" s="1"/>
  <c r="BK100" i="1"/>
  <c r="BL100" i="1"/>
  <c r="BK99" i="1"/>
  <c r="BL99" i="1"/>
  <c r="BK98" i="1"/>
  <c r="BL98" i="1"/>
  <c r="BK97" i="1"/>
  <c r="BL97" i="1" s="1"/>
  <c r="BK96" i="1"/>
  <c r="BL96" i="1" s="1"/>
  <c r="BK95" i="1"/>
  <c r="BL95" i="1"/>
  <c r="BK94" i="1"/>
  <c r="BL94" i="1" s="1"/>
  <c r="BK93" i="1"/>
  <c r="BL93" i="1" s="1"/>
  <c r="BK92" i="1"/>
  <c r="BL92" i="1" s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E103" i="1"/>
  <c r="BF103" i="1"/>
  <c r="BE102" i="1"/>
  <c r="BF102" i="1" s="1"/>
  <c r="BE101" i="1"/>
  <c r="BF101" i="1" s="1"/>
  <c r="BE100" i="1"/>
  <c r="BF100" i="1" s="1"/>
  <c r="BE99" i="1"/>
  <c r="BF99" i="1"/>
  <c r="BE98" i="1"/>
  <c r="BF98" i="1" s="1"/>
  <c r="BE97" i="1"/>
  <c r="BF97" i="1" s="1"/>
  <c r="BE96" i="1"/>
  <c r="BF96" i="1" s="1"/>
  <c r="BE95" i="1"/>
  <c r="BF95" i="1" s="1"/>
  <c r="BE94" i="1"/>
  <c r="BF94" i="1" s="1"/>
  <c r="BE93" i="1"/>
  <c r="BF93" i="1" s="1"/>
  <c r="BE92" i="1"/>
  <c r="BF92" i="1" s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5" i="1"/>
  <c r="BF74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50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AG103" i="1"/>
  <c r="AH103" i="1"/>
  <c r="AG102" i="1"/>
  <c r="AH102" i="1" s="1"/>
  <c r="AG101" i="1"/>
  <c r="AH101" i="1"/>
  <c r="AG100" i="1"/>
  <c r="AH100" i="1"/>
  <c r="AG99" i="1"/>
  <c r="AH99" i="1"/>
  <c r="AG98" i="1"/>
  <c r="AH98" i="1" s="1"/>
  <c r="AG97" i="1"/>
  <c r="AH97" i="1" s="1"/>
  <c r="AG96" i="1"/>
  <c r="AH96" i="1"/>
  <c r="AG95" i="1"/>
  <c r="AH95" i="1" s="1"/>
  <c r="AG94" i="1"/>
  <c r="AH94" i="1" s="1"/>
  <c r="AG93" i="1"/>
  <c r="AH93" i="1"/>
  <c r="AG92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5" i="1"/>
  <c r="AH74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B103" i="1"/>
  <c r="AC103" i="1" s="1"/>
  <c r="AB102" i="1"/>
  <c r="AC102" i="1" s="1"/>
  <c r="AB101" i="1"/>
  <c r="AC101" i="1" s="1"/>
  <c r="AB100" i="1"/>
  <c r="AC100" i="1" s="1"/>
  <c r="AB99" i="1"/>
  <c r="AC99" i="1" s="1"/>
  <c r="AB98" i="1"/>
  <c r="AC98" i="1" s="1"/>
  <c r="AB97" i="1"/>
  <c r="AC97" i="1" s="1"/>
  <c r="AB96" i="1"/>
  <c r="AC96" i="1" s="1"/>
  <c r="AB95" i="1"/>
  <c r="AC95" i="1" s="1"/>
  <c r="AB94" i="1"/>
  <c r="AC94" i="1" s="1"/>
  <c r="AB93" i="1"/>
  <c r="AC93" i="1" s="1"/>
  <c r="AB92" i="1"/>
  <c r="AC92" i="1" s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V103" i="1"/>
  <c r="W103" i="1" s="1"/>
  <c r="V102" i="1"/>
  <c r="W102" i="1"/>
  <c r="V101" i="1"/>
  <c r="W101" i="1" s="1"/>
  <c r="V100" i="1"/>
  <c r="W100" i="1" s="1"/>
  <c r="V99" i="1"/>
  <c r="W99" i="1" s="1"/>
  <c r="V98" i="1"/>
  <c r="W98" i="1"/>
  <c r="V97" i="1"/>
  <c r="W97" i="1" s="1"/>
  <c r="V96" i="1"/>
  <c r="W96" i="1" s="1"/>
  <c r="V95" i="1"/>
  <c r="W95" i="1" s="1"/>
  <c r="V94" i="1"/>
  <c r="W94" i="1"/>
  <c r="V93" i="1"/>
  <c r="W93" i="1"/>
  <c r="V92" i="1"/>
  <c r="W92" i="1" s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Q103" i="1"/>
  <c r="R103" i="1"/>
  <c r="Q102" i="1"/>
  <c r="R102" i="1" s="1"/>
  <c r="Q101" i="1"/>
  <c r="R101" i="1" s="1"/>
  <c r="Q100" i="1"/>
  <c r="R100" i="1" s="1"/>
  <c r="Q99" i="1"/>
  <c r="R99" i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G103" i="1"/>
  <c r="H103" i="1"/>
  <c r="G102" i="1"/>
  <c r="H102" i="1"/>
  <c r="G101" i="1"/>
  <c r="H101" i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U233" i="1"/>
  <c r="DB233" i="1"/>
  <c r="DH233" i="1" s="1"/>
  <c r="DJ233" i="1" s="1"/>
  <c r="CT233" i="1"/>
  <c r="BF121" i="1"/>
  <c r="CB199" i="1"/>
  <c r="CD199" i="1" s="1"/>
  <c r="BL201" i="1"/>
  <c r="BL221" i="1"/>
  <c r="BF202" i="1"/>
  <c r="BF204" i="1"/>
  <c r="BF207" i="1"/>
  <c r="BF212" i="1"/>
  <c r="BF213" i="1"/>
  <c r="CB218" i="1"/>
  <c r="CH218" i="1" s="1"/>
  <c r="W226" i="1"/>
  <c r="BF222" i="1"/>
  <c r="BF223" i="1"/>
  <c r="R226" i="1"/>
  <c r="R227" i="1"/>
  <c r="R229" i="1"/>
  <c r="R231" i="1"/>
  <c r="R232" i="1"/>
  <c r="AA234" i="1"/>
  <c r="AC234" i="1"/>
  <c r="W234" i="1"/>
  <c r="R234" i="1"/>
  <c r="CB235" i="1"/>
  <c r="CD235" i="1"/>
  <c r="BL235" i="1"/>
  <c r="DB235" i="1"/>
  <c r="R235" i="1"/>
  <c r="BF235" i="1"/>
  <c r="U236" i="1"/>
  <c r="CB236" i="1"/>
  <c r="CH236" i="1" s="1"/>
  <c r="CJ236" i="1" s="1"/>
  <c r="DB236" i="1"/>
  <c r="DH236" i="1" s="1"/>
  <c r="DN236" i="1" s="1"/>
  <c r="BF236" i="1"/>
  <c r="CT236" i="1"/>
  <c r="CB239" i="1"/>
  <c r="CH239" i="1" s="1"/>
  <c r="CJ239" i="1" s="1"/>
  <c r="BF239" i="1"/>
  <c r="W237" i="1"/>
  <c r="AA237" i="1"/>
  <c r="AC237" i="1"/>
  <c r="U241" i="1"/>
  <c r="AA241" i="1"/>
  <c r="AC241" i="1" s="1"/>
  <c r="AH241" i="1"/>
  <c r="CW241" i="1"/>
  <c r="AA242" i="1"/>
  <c r="AC242" i="1"/>
  <c r="R242" i="1"/>
  <c r="BF242" i="1"/>
  <c r="BJ243" i="1"/>
  <c r="BL243" i="1"/>
  <c r="U243" i="1"/>
  <c r="AA243" i="1" s="1"/>
  <c r="AC243" i="1" s="1"/>
  <c r="BL244" i="1"/>
  <c r="CB244" i="1"/>
  <c r="CD244" i="1"/>
  <c r="BF244" i="1"/>
  <c r="R245" i="1"/>
  <c r="AA246" i="1"/>
  <c r="AC246" i="1" s="1"/>
  <c r="BF246" i="1"/>
  <c r="BJ247" i="1"/>
  <c r="BL247" i="1" s="1"/>
  <c r="U247" i="1"/>
  <c r="W248" i="1"/>
  <c r="AA248" i="1"/>
  <c r="AC248" i="1" s="1"/>
  <c r="BL248" i="1"/>
  <c r="R248" i="1"/>
  <c r="BF248" i="1"/>
  <c r="DB248" i="1"/>
  <c r="DH248" i="1"/>
  <c r="DN248" i="1" s="1"/>
  <c r="DT248" i="1" s="1"/>
  <c r="DZ248" i="1" s="1"/>
  <c r="EB248" i="1" s="1"/>
  <c r="BJ249" i="1"/>
  <c r="CB249" i="1" s="1"/>
  <c r="CD249" i="1" s="1"/>
  <c r="CW249" i="1"/>
  <c r="CY249" i="1" s="1"/>
  <c r="AA250" i="1"/>
  <c r="AC250" i="1" s="1"/>
  <c r="R250" i="1"/>
  <c r="CW252" i="1"/>
  <c r="BF252" i="1"/>
  <c r="U252" i="1"/>
  <c r="BL253" i="1"/>
  <c r="CB253" i="1"/>
  <c r="CD253" i="1"/>
  <c r="AA253" i="1"/>
  <c r="AC253" i="1" s="1"/>
  <c r="R253" i="1"/>
  <c r="BF253" i="1"/>
  <c r="CW254" i="1"/>
  <c r="CY254" i="1"/>
  <c r="R255" i="1"/>
  <c r="BF255" i="1"/>
  <c r="CB256" i="1"/>
  <c r="CD256" i="1" s="1"/>
  <c r="CH256" i="1"/>
  <c r="W256" i="1"/>
  <c r="R256" i="1"/>
  <c r="BF256" i="1"/>
  <c r="BF257" i="1"/>
  <c r="W258" i="1"/>
  <c r="AA258" i="1"/>
  <c r="AC258" i="1" s="1"/>
  <c r="BL258" i="1"/>
  <c r="CB258" i="1"/>
  <c r="CH258" i="1" s="1"/>
  <c r="CJ258" i="1" s="1"/>
  <c r="R258" i="1"/>
  <c r="BF258" i="1"/>
  <c r="DB258" i="1"/>
  <c r="BL260" i="1"/>
  <c r="CB260" i="1"/>
  <c r="BF260" i="1"/>
  <c r="BL261" i="1"/>
  <c r="BF261" i="1"/>
  <c r="BJ262" i="1"/>
  <c r="U262" i="1"/>
  <c r="CW262" i="1"/>
  <c r="BJ263" i="1"/>
  <c r="BL263" i="1" s="1"/>
  <c r="U263" i="1"/>
  <c r="CT265" i="1"/>
  <c r="BF265" i="1"/>
  <c r="CW265" i="1"/>
  <c r="BL264" i="1"/>
  <c r="BW264" i="1"/>
  <c r="CB264" i="1" s="1"/>
  <c r="CG264" i="1" s="1"/>
  <c r="CL264" i="1" s="1"/>
  <c r="CQ264" i="1" s="1"/>
  <c r="CV264" i="1" s="1"/>
  <c r="DA264" i="1" s="1"/>
  <c r="DF264" i="1" s="1"/>
  <c r="DJ264" i="1" s="1"/>
  <c r="DO264" i="1" s="1"/>
  <c r="DS264" i="1" s="1"/>
  <c r="CW180" i="1"/>
  <c r="CY180" i="1" s="1"/>
  <c r="R154" i="1"/>
  <c r="AA225" i="1"/>
  <c r="AC225" i="1" s="1"/>
  <c r="R187" i="1"/>
  <c r="BJ189" i="1"/>
  <c r="R198" i="1"/>
  <c r="R200" i="1"/>
  <c r="R204" i="1"/>
  <c r="CW229" i="1"/>
  <c r="R225" i="1"/>
  <c r="CT217" i="1"/>
  <c r="CT218" i="1"/>
  <c r="R237" i="1"/>
  <c r="R239" i="1"/>
  <c r="R266" i="1"/>
  <c r="CO266" i="1"/>
  <c r="BF267" i="1"/>
  <c r="CT267" i="1"/>
  <c r="CO267" i="1"/>
  <c r="U268" i="1"/>
  <c r="W268" i="1"/>
  <c r="BL269" i="1"/>
  <c r="CB269" i="1"/>
  <c r="W269" i="1"/>
  <c r="AA269" i="1"/>
  <c r="AC269" i="1" s="1"/>
  <c r="BF269" i="1"/>
  <c r="CO269" i="1"/>
  <c r="BL270" i="1"/>
  <c r="CB270" i="1"/>
  <c r="CH270" i="1" s="1"/>
  <c r="CJ270" i="1" s="1"/>
  <c r="R270" i="1"/>
  <c r="BF270" i="1"/>
  <c r="CO270" i="1"/>
  <c r="BF271" i="1"/>
  <c r="U272" i="1"/>
  <c r="CY272" i="1"/>
  <c r="DB272" i="1"/>
  <c r="BL272" i="1"/>
  <c r="BF272" i="1"/>
  <c r="BJ273" i="1"/>
  <c r="BL273" i="1" s="1"/>
  <c r="U273" i="1"/>
  <c r="CO274" i="1"/>
  <c r="AA274" i="1"/>
  <c r="AC274" i="1" s="1"/>
  <c r="W274" i="1"/>
  <c r="R274" i="1"/>
  <c r="BL276" i="1"/>
  <c r="CB276" i="1"/>
  <c r="W276" i="1"/>
  <c r="AA276" i="1"/>
  <c r="AC276" i="1" s="1"/>
  <c r="R276" i="1"/>
  <c r="BF276" i="1"/>
  <c r="CO276" i="1"/>
  <c r="BG277" i="1"/>
  <c r="BL277" i="1"/>
  <c r="BW277" i="1" s="1"/>
  <c r="CB277" i="1" s="1"/>
  <c r="CG277" i="1" s="1"/>
  <c r="CL277" i="1" s="1"/>
  <c r="CQ277" i="1" s="1"/>
  <c r="CV277" i="1" s="1"/>
  <c r="DA277" i="1" s="1"/>
  <c r="DF277" i="1" s="1"/>
  <c r="DJ277" i="1" s="1"/>
  <c r="DO277" i="1" s="1"/>
  <c r="DS277" i="1" s="1"/>
  <c r="BF278" i="1"/>
  <c r="CO278" i="1"/>
  <c r="BF115" i="1"/>
  <c r="CD258" i="1"/>
  <c r="BJ206" i="1"/>
  <c r="BL206" i="1" s="1"/>
  <c r="BF150" i="1"/>
  <c r="R167" i="1"/>
  <c r="CT197" i="1"/>
  <c r="CT199" i="1"/>
  <c r="BL237" i="1"/>
  <c r="CB237" i="1"/>
  <c r="CS268" i="1"/>
  <c r="CT255" i="1"/>
  <c r="CT256" i="1"/>
  <c r="CT259" i="1"/>
  <c r="CT261" i="1"/>
  <c r="CO265" i="1"/>
  <c r="CB278" i="1"/>
  <c r="CH278" i="1" s="1"/>
  <c r="CJ278" i="1" s="1"/>
  <c r="BL278" i="1"/>
  <c r="BJ279" i="1"/>
  <c r="CB279" i="1" s="1"/>
  <c r="CO279" i="1"/>
  <c r="CW279" i="1"/>
  <c r="U280" i="1"/>
  <c r="BJ280" i="1"/>
  <c r="CO280" i="1"/>
  <c r="CW280" i="1"/>
  <c r="CY280" i="1" s="1"/>
  <c r="U281" i="1"/>
  <c r="W281" i="1" s="1"/>
  <c r="CO281" i="1"/>
  <c r="CW281" i="1"/>
  <c r="R282" i="1"/>
  <c r="BJ283" i="1"/>
  <c r="CB283" i="1"/>
  <c r="CD283" i="1" s="1"/>
  <c r="U283" i="1"/>
  <c r="W283" i="1" s="1"/>
  <c r="W284" i="1"/>
  <c r="CB284" i="1"/>
  <c r="BL284" i="1"/>
  <c r="CO284" i="1"/>
  <c r="R284" i="1"/>
  <c r="BF284" i="1"/>
  <c r="R286" i="1"/>
  <c r="CY287" i="1"/>
  <c r="DB287" i="1"/>
  <c r="DD287" i="1"/>
  <c r="W287" i="1"/>
  <c r="AA287" i="1"/>
  <c r="AC287" i="1" s="1"/>
  <c r="R287" i="1"/>
  <c r="CT287" i="1"/>
  <c r="CO287" i="1"/>
  <c r="DH288" i="1"/>
  <c r="R289" i="1"/>
  <c r="CW289" i="1"/>
  <c r="DB289" i="1" s="1"/>
  <c r="DH289" i="1"/>
  <c r="DN289" i="1" s="1"/>
  <c r="BF289" i="1"/>
  <c r="AA289" i="1"/>
  <c r="AC289" i="1" s="1"/>
  <c r="BL289" i="1"/>
  <c r="CB289" i="1"/>
  <c r="CD289" i="1" s="1"/>
  <c r="BB290" i="1"/>
  <c r="BG290" i="1"/>
  <c r="BL290" i="1"/>
  <c r="BW290" i="1"/>
  <c r="CB290" i="1" s="1"/>
  <c r="CG290" i="1" s="1"/>
  <c r="CL290" i="1" s="1"/>
  <c r="CQ290" i="1" s="1"/>
  <c r="CV290" i="1" s="1"/>
  <c r="DA290" i="1" s="1"/>
  <c r="DF290" i="1" s="1"/>
  <c r="DJ290" i="1" s="1"/>
  <c r="DO290" i="1" s="1"/>
  <c r="DS290" i="1" s="1"/>
  <c r="R179" i="1"/>
  <c r="CW164" i="1"/>
  <c r="BJ171" i="1"/>
  <c r="BF134" i="1"/>
  <c r="U152" i="1"/>
  <c r="R152" i="1"/>
  <c r="CW198" i="1"/>
  <c r="CY198" i="1" s="1"/>
  <c r="U215" i="1"/>
  <c r="R215" i="1"/>
  <c r="U176" i="1"/>
  <c r="R119" i="1"/>
  <c r="R194" i="1"/>
  <c r="BJ219" i="1"/>
  <c r="BL219" i="1" s="1"/>
  <c r="BF219" i="1"/>
  <c r="CW225" i="1"/>
  <c r="CW215" i="1"/>
  <c r="DB215" i="1" s="1"/>
  <c r="CY224" i="1"/>
  <c r="CW216" i="1"/>
  <c r="U224" i="1"/>
  <c r="AA224" i="1"/>
  <c r="AC224" i="1" s="1"/>
  <c r="W224" i="1"/>
  <c r="R224" i="1"/>
  <c r="CW227" i="1"/>
  <c r="DB227" i="1" s="1"/>
  <c r="DD227" i="1"/>
  <c r="CW291" i="1"/>
  <c r="DB291" i="1"/>
  <c r="DD291" i="1" s="1"/>
  <c r="DH291" i="1"/>
  <c r="CB190" i="1"/>
  <c r="BL291" i="1"/>
  <c r="CB291" i="1"/>
  <c r="CH291" i="1" s="1"/>
  <c r="CJ291" i="1" s="1"/>
  <c r="BF291" i="1"/>
  <c r="AA291" i="1"/>
  <c r="AC291" i="1" s="1"/>
  <c r="W291" i="1"/>
  <c r="R291" i="1"/>
  <c r="BJ292" i="1"/>
  <c r="U292" i="1"/>
  <c r="W292" i="1"/>
  <c r="BJ293" i="1"/>
  <c r="U293" i="1"/>
  <c r="AA293" i="1" s="1"/>
  <c r="AC293" i="1" s="1"/>
  <c r="U294" i="1"/>
  <c r="AA294" i="1" s="1"/>
  <c r="AC294" i="1" s="1"/>
  <c r="W294" i="1"/>
  <c r="BJ294" i="1"/>
  <c r="U295" i="1"/>
  <c r="W295" i="1"/>
  <c r="U296" i="1"/>
  <c r="BJ296" i="1"/>
  <c r="CT296" i="1"/>
  <c r="DH297" i="1"/>
  <c r="DD297" i="1"/>
  <c r="U297" i="1"/>
  <c r="BJ297" i="1"/>
  <c r="CB297" i="1" s="1"/>
  <c r="CY297" i="1"/>
  <c r="BJ298" i="1"/>
  <c r="U298" i="1"/>
  <c r="U299" i="1"/>
  <c r="BJ299" i="1"/>
  <c r="BL299" i="1" s="1"/>
  <c r="U300" i="1"/>
  <c r="AA300" i="1" s="1"/>
  <c r="AC300" i="1" s="1"/>
  <c r="BJ300" i="1"/>
  <c r="DB301" i="1"/>
  <c r="U302" i="1"/>
  <c r="AA302" i="1"/>
  <c r="AC302" i="1" s="1"/>
  <c r="BG303" i="1"/>
  <c r="BL303" i="1" s="1"/>
  <c r="BW303" i="1" s="1"/>
  <c r="CB303" i="1" s="1"/>
  <c r="CG303" i="1" s="1"/>
  <c r="CL303" i="1" s="1"/>
  <c r="CQ303" i="1"/>
  <c r="CV303" i="1" s="1"/>
  <c r="DA303" i="1" s="1"/>
  <c r="DF303" i="1" s="1"/>
  <c r="DJ303" i="1" s="1"/>
  <c r="DO303" i="1" s="1"/>
  <c r="DS303" i="1" s="1"/>
  <c r="BB303" i="1"/>
  <c r="AA304" i="1"/>
  <c r="AC304" i="1" s="1"/>
  <c r="W304" i="1"/>
  <c r="R304" i="1"/>
  <c r="AH305" i="1"/>
  <c r="BL305" i="1"/>
  <c r="CB305" i="1"/>
  <c r="BF305" i="1"/>
  <c r="W305" i="1"/>
  <c r="AA305" i="1"/>
  <c r="AC305" i="1" s="1"/>
  <c r="R305" i="1"/>
  <c r="AA306" i="1"/>
  <c r="AC306" i="1" s="1"/>
  <c r="W306" i="1"/>
  <c r="R306" i="1"/>
  <c r="BJ306" i="1"/>
  <c r="BL306" i="1" s="1"/>
  <c r="BJ307" i="1"/>
  <c r="BL307" i="1" s="1"/>
  <c r="W307" i="1"/>
  <c r="AA307" i="1"/>
  <c r="AC307" i="1" s="1"/>
  <c r="R307" i="1"/>
  <c r="BL308" i="1"/>
  <c r="CO309" i="1"/>
  <c r="BL310" i="1"/>
  <c r="CB310" i="1"/>
  <c r="BF310" i="1"/>
  <c r="BF311" i="1"/>
  <c r="BL311" i="1"/>
  <c r="CB311" i="1"/>
  <c r="U311" i="1"/>
  <c r="AA311" i="1"/>
  <c r="AC311" i="1" s="1"/>
  <c r="BL312" i="1"/>
  <c r="BF312" i="1"/>
  <c r="W313" i="1"/>
  <c r="AA313" i="1"/>
  <c r="AC313" i="1" s="1"/>
  <c r="R313" i="1"/>
  <c r="BL314" i="1"/>
  <c r="R314" i="1"/>
  <c r="CH314" i="1"/>
  <c r="CJ314" i="1" s="1"/>
  <c r="W314" i="1"/>
  <c r="AA314" i="1"/>
  <c r="AC314" i="1" s="1"/>
  <c r="BJ315" i="1"/>
  <c r="BF281" i="1"/>
  <c r="BJ281" i="1"/>
  <c r="BF288" i="1"/>
  <c r="BJ288" i="1"/>
  <c r="CW285" i="1"/>
  <c r="DB285" i="1" s="1"/>
  <c r="DH285" i="1" s="1"/>
  <c r="DJ285" i="1" s="1"/>
  <c r="AA268" i="1"/>
  <c r="AC268" i="1" s="1"/>
  <c r="U169" i="1"/>
  <c r="W169" i="1"/>
  <c r="U181" i="1"/>
  <c r="BF197" i="1"/>
  <c r="BL204" i="1"/>
  <c r="BL212" i="1"/>
  <c r="U115" i="1"/>
  <c r="R115" i="1"/>
  <c r="BJ169" i="1"/>
  <c r="R213" i="1"/>
  <c r="CW189" i="1"/>
  <c r="R138" i="1"/>
  <c r="BF116" i="1"/>
  <c r="R172" i="1"/>
  <c r="U209" i="1"/>
  <c r="W209" i="1" s="1"/>
  <c r="U158" i="1"/>
  <c r="BJ181" i="1"/>
  <c r="CB181" i="1" s="1"/>
  <c r="R206" i="1"/>
  <c r="AA207" i="1"/>
  <c r="U162" i="1"/>
  <c r="CT143" i="1"/>
  <c r="R151" i="1"/>
  <c r="BF187" i="1"/>
  <c r="BJ220" i="1"/>
  <c r="CT243" i="1"/>
  <c r="BJ285" i="1"/>
  <c r="CB285" i="1"/>
  <c r="BJ229" i="1"/>
  <c r="BL229" i="1" s="1"/>
  <c r="BJ217" i="1"/>
  <c r="BL217" i="1" s="1"/>
  <c r="U220" i="1"/>
  <c r="W220" i="1" s="1"/>
  <c r="BJ226" i="1"/>
  <c r="BF230" i="1"/>
  <c r="BJ231" i="1"/>
  <c r="CW294" i="1"/>
  <c r="CY294" i="1" s="1"/>
  <c r="CT295" i="1"/>
  <c r="CW295" i="1"/>
  <c r="CO305" i="1"/>
  <c r="CS305" i="1"/>
  <c r="CT254" i="1"/>
  <c r="CW304" i="1"/>
  <c r="DB304" i="1"/>
  <c r="BF307" i="1"/>
  <c r="CW293" i="1"/>
  <c r="DB293" i="1" s="1"/>
  <c r="U308" i="1"/>
  <c r="W308" i="1" s="1"/>
  <c r="R308" i="1"/>
  <c r="BJ295" i="1"/>
  <c r="BF295" i="1"/>
  <c r="M305" i="1"/>
  <c r="M317" i="1"/>
  <c r="CT297" i="1"/>
  <c r="CB227" i="1"/>
  <c r="CD227" i="1" s="1"/>
  <c r="AA172" i="1"/>
  <c r="AC172" i="1" s="1"/>
  <c r="BL187" i="1"/>
  <c r="DB205" i="1"/>
  <c r="DH205" i="1" s="1"/>
  <c r="CY205" i="1"/>
  <c r="DB195" i="1"/>
  <c r="W317" i="1"/>
  <c r="AA317" i="1"/>
  <c r="AC317" i="1" s="1"/>
  <c r="R317" i="1"/>
  <c r="DD318" i="1"/>
  <c r="CY318" i="1"/>
  <c r="DH319" i="1"/>
  <c r="DJ319" i="1" s="1"/>
  <c r="CY319" i="1"/>
  <c r="CW320" i="1"/>
  <c r="R320" i="1"/>
  <c r="DH321" i="1"/>
  <c r="CY321" i="1"/>
  <c r="BJ322" i="1"/>
  <c r="BL322" i="1" s="1"/>
  <c r="W322" i="1"/>
  <c r="AA322" i="1"/>
  <c r="AC322" i="1"/>
  <c r="R322" i="1"/>
  <c r="DB324" i="1"/>
  <c r="AA324" i="1"/>
  <c r="AC324" i="1" s="1"/>
  <c r="W324" i="1"/>
  <c r="BJ326" i="1"/>
  <c r="BL326" i="1" s="1"/>
  <c r="M326" i="1"/>
  <c r="CW326" i="1"/>
  <c r="CY326" i="1" s="1"/>
  <c r="M327" i="1"/>
  <c r="BL327" i="1"/>
  <c r="CB327" i="1"/>
  <c r="CD327" i="1" s="1"/>
  <c r="DB328" i="1"/>
  <c r="DD328" i="1"/>
  <c r="CY328" i="1"/>
  <c r="CH221" i="1"/>
  <c r="CD221" i="1"/>
  <c r="CB230" i="1"/>
  <c r="BL230" i="1"/>
  <c r="CY248" i="1"/>
  <c r="R143" i="1"/>
  <c r="BJ148" i="1"/>
  <c r="BL148" i="1"/>
  <c r="BF148" i="1"/>
  <c r="BJ157" i="1"/>
  <c r="BF157" i="1"/>
  <c r="CT175" i="1"/>
  <c r="U190" i="1"/>
  <c r="W190" i="1" s="1"/>
  <c r="AA190" i="1"/>
  <c r="AC190" i="1" s="1"/>
  <c r="R190" i="1"/>
  <c r="R193" i="1"/>
  <c r="U193" i="1"/>
  <c r="R197" i="1"/>
  <c r="CY199" i="1"/>
  <c r="R202" i="1"/>
  <c r="U202" i="1"/>
  <c r="AA214" i="1"/>
  <c r="AC214" i="1"/>
  <c r="BJ215" i="1"/>
  <c r="U218" i="1"/>
  <c r="R218" i="1"/>
  <c r="CW221" i="1"/>
  <c r="CW230" i="1"/>
  <c r="CS317" i="1"/>
  <c r="CO317" i="1"/>
  <c r="DD224" i="1"/>
  <c r="W272" i="1"/>
  <c r="AA272" i="1"/>
  <c r="AC272" i="1" s="1"/>
  <c r="DH258" i="1"/>
  <c r="DB249" i="1"/>
  <c r="CH199" i="1"/>
  <c r="CJ199" i="1" s="1"/>
  <c r="AA230" i="1"/>
  <c r="AC230" i="1" s="1"/>
  <c r="CT149" i="1"/>
  <c r="BF153" i="1"/>
  <c r="AC195" i="1"/>
  <c r="CT196" i="1"/>
  <c r="AA204" i="1"/>
  <c r="AC204" i="1"/>
  <c r="CH312" i="1"/>
  <c r="CJ312" i="1" s="1"/>
  <c r="W311" i="1"/>
  <c r="DB198" i="1"/>
  <c r="CW212" i="1"/>
  <c r="U221" i="1"/>
  <c r="AA221" i="1" s="1"/>
  <c r="R221" i="1"/>
  <c r="BL223" i="1"/>
  <c r="BF225" i="1"/>
  <c r="BJ225" i="1"/>
  <c r="BL225" i="1" s="1"/>
  <c r="AA227" i="1"/>
  <c r="AC227" i="1" s="1"/>
  <c r="AA231" i="1"/>
  <c r="AC231" i="1" s="1"/>
  <c r="W231" i="1"/>
  <c r="BF232" i="1"/>
  <c r="DC323" i="1"/>
  <c r="BF227" i="1"/>
  <c r="R214" i="1"/>
  <c r="CH286" i="1"/>
  <c r="CJ286" i="1" s="1"/>
  <c r="BL283" i="1"/>
  <c r="CT191" i="1"/>
  <c r="BJ142" i="1"/>
  <c r="BL142" i="1"/>
  <c r="CW166" i="1"/>
  <c r="CY166" i="1" s="1"/>
  <c r="CW209" i="1"/>
  <c r="DB209" i="1" s="1"/>
  <c r="DD209" i="1"/>
  <c r="R134" i="1"/>
  <c r="R142" i="1"/>
  <c r="AA167" i="1"/>
  <c r="AC167" i="1" s="1"/>
  <c r="BJ194" i="1"/>
  <c r="BF194" i="1"/>
  <c r="BF198" i="1"/>
  <c r="BJ209" i="1"/>
  <c r="CB209" i="1"/>
  <c r="CH209" i="1" s="1"/>
  <c r="CJ209" i="1"/>
  <c r="BL213" i="1"/>
  <c r="CB213" i="1"/>
  <c r="R116" i="1"/>
  <c r="BJ120" i="1"/>
  <c r="BL120" i="1" s="1"/>
  <c r="BF120" i="1"/>
  <c r="BJ137" i="1"/>
  <c r="BL137" i="1" s="1"/>
  <c r="BF137" i="1"/>
  <c r="BJ174" i="1"/>
  <c r="CB174" i="1" s="1"/>
  <c r="BF174" i="1"/>
  <c r="CT198" i="1"/>
  <c r="CT211" i="1"/>
  <c r="DB211" i="1"/>
  <c r="CT214" i="1"/>
  <c r="U223" i="1"/>
  <c r="R223" i="1"/>
  <c r="DB284" i="1"/>
  <c r="DD284" i="1"/>
  <c r="CW299" i="1"/>
  <c r="CW312" i="1"/>
  <c r="CW302" i="1"/>
  <c r="CS325" i="1"/>
  <c r="CT325" i="1" s="1"/>
  <c r="CO325" i="1"/>
  <c r="BF308" i="1"/>
  <c r="C322" i="1"/>
  <c r="BF302" i="1"/>
  <c r="DB310" i="1"/>
  <c r="CY310" i="1"/>
  <c r="FN311" i="1"/>
  <c r="CS319" i="1"/>
  <c r="CT319" i="1" s="1"/>
  <c r="DC325" i="1"/>
  <c r="CD308" i="1"/>
  <c r="CH308" i="1"/>
  <c r="CJ308" i="1" s="1"/>
  <c r="DC322" i="1"/>
  <c r="CO320" i="1"/>
  <c r="DD248" i="1"/>
  <c r="CB198" i="1"/>
  <c r="CD198" i="1" s="1"/>
  <c r="DH284" i="1"/>
  <c r="DN284" i="1" s="1"/>
  <c r="CY211" i="1"/>
  <c r="BL153" i="1"/>
  <c r="R331" i="1"/>
  <c r="BF331" i="1"/>
  <c r="CB331" i="1"/>
  <c r="CD331" i="1" s="1"/>
  <c r="BL331" i="1"/>
  <c r="W331" i="1"/>
  <c r="CB332" i="1"/>
  <c r="CH332" i="1" s="1"/>
  <c r="CJ332" i="1" s="1"/>
  <c r="BL332" i="1"/>
  <c r="BF332" i="1"/>
  <c r="AA333" i="1"/>
  <c r="AC333" i="1"/>
  <c r="W333" i="1"/>
  <c r="AA334" i="1"/>
  <c r="AC334" i="1" s="1"/>
  <c r="W334" i="1"/>
  <c r="R334" i="1"/>
  <c r="BF334" i="1"/>
  <c r="DD335" i="1"/>
  <c r="CY335" i="1"/>
  <c r="AH336" i="1"/>
  <c r="CW336" i="1"/>
  <c r="U336" i="1"/>
  <c r="U337" i="1"/>
  <c r="BJ338" i="1"/>
  <c r="CO338" i="1"/>
  <c r="AH338" i="1"/>
  <c r="W338" i="1"/>
  <c r="AA338" i="1"/>
  <c r="AC338" i="1"/>
  <c r="R338" i="1"/>
  <c r="BF339" i="1"/>
  <c r="BJ339" i="1"/>
  <c r="BL339" i="1" s="1"/>
  <c r="CB339" i="1"/>
  <c r="U339" i="1"/>
  <c r="W339" i="1" s="1"/>
  <c r="DH340" i="1"/>
  <c r="DN340" i="1"/>
  <c r="DP340" i="1" s="1"/>
  <c r="CY340" i="1"/>
  <c r="BF340" i="1"/>
  <c r="BJ340" i="1"/>
  <c r="CB340" i="1" s="1"/>
  <c r="AH340" i="1"/>
  <c r="CB341" i="1"/>
  <c r="CH341" i="1" s="1"/>
  <c r="CJ341" i="1" s="1"/>
  <c r="BL341" i="1"/>
  <c r="R341" i="1"/>
  <c r="W240" i="1"/>
  <c r="CH261" i="1"/>
  <c r="CD261" i="1"/>
  <c r="CO334" i="1"/>
  <c r="W293" i="1"/>
  <c r="BL252" i="1"/>
  <c r="U182" i="1"/>
  <c r="R182" i="1"/>
  <c r="CH252" i="1"/>
  <c r="CJ252" i="1" s="1"/>
  <c r="W298" i="1"/>
  <c r="AA298" i="1"/>
  <c r="AC298" i="1" s="1"/>
  <c r="R141" i="1"/>
  <c r="CD278" i="1"/>
  <c r="CH272" i="1"/>
  <c r="CJ272" i="1"/>
  <c r="CD272" i="1"/>
  <c r="BL259" i="1"/>
  <c r="R254" i="1"/>
  <c r="R128" i="1"/>
  <c r="R133" i="1"/>
  <c r="U140" i="1"/>
  <c r="R140" i="1"/>
  <c r="U146" i="1"/>
  <c r="CT147" i="1"/>
  <c r="BJ177" i="1"/>
  <c r="BL177" i="1" s="1"/>
  <c r="DH247" i="1"/>
  <c r="R160" i="1"/>
  <c r="U160" i="1"/>
  <c r="W160" i="1" s="1"/>
  <c r="BJ182" i="1"/>
  <c r="CB182" i="1"/>
  <c r="BF182" i="1"/>
  <c r="AA184" i="1"/>
  <c r="AC184" i="1" s="1"/>
  <c r="BJ185" i="1"/>
  <c r="CB185" i="1" s="1"/>
  <c r="BF185" i="1"/>
  <c r="CT192" i="1"/>
  <c r="CW192" i="1"/>
  <c r="CY192" i="1" s="1"/>
  <c r="U208" i="1"/>
  <c r="R208" i="1"/>
  <c r="DB210" i="1"/>
  <c r="CW220" i="1"/>
  <c r="CY220" i="1" s="1"/>
  <c r="CT220" i="1"/>
  <c r="AA239" i="1"/>
  <c r="AC239" i="1"/>
  <c r="W244" i="1"/>
  <c r="AA244" i="1"/>
  <c r="AC244" i="1" s="1"/>
  <c r="W254" i="1"/>
  <c r="BJ254" i="1"/>
  <c r="CB254" i="1" s="1"/>
  <c r="BF254" i="1"/>
  <c r="CB306" i="1"/>
  <c r="CH306" i="1"/>
  <c r="CJ306" i="1" s="1"/>
  <c r="CB231" i="1"/>
  <c r="CH231" i="1" s="1"/>
  <c r="CJ231" i="1" s="1"/>
  <c r="BL231" i="1"/>
  <c r="CB299" i="1"/>
  <c r="CB257" i="1"/>
  <c r="CY247" i="1"/>
  <c r="CH244" i="1"/>
  <c r="CJ244" i="1"/>
  <c r="BJ125" i="1"/>
  <c r="BL125" i="1" s="1"/>
  <c r="BF125" i="1"/>
  <c r="BJ131" i="1"/>
  <c r="BL131" i="1" s="1"/>
  <c r="BL160" i="1"/>
  <c r="U177" i="1"/>
  <c r="AA177" i="1"/>
  <c r="AC177" i="1"/>
  <c r="R177" i="1"/>
  <c r="CD201" i="1"/>
  <c r="CH201" i="1"/>
  <c r="CJ201" i="1" s="1"/>
  <c r="U211" i="1"/>
  <c r="R211" i="1"/>
  <c r="CD212" i="1"/>
  <c r="CH212" i="1"/>
  <c r="CJ212" i="1"/>
  <c r="U165" i="1"/>
  <c r="AA165" i="1"/>
  <c r="AC165" i="1" s="1"/>
  <c r="R165" i="1"/>
  <c r="DB186" i="1"/>
  <c r="CY186" i="1"/>
  <c r="W187" i="1"/>
  <c r="AA187" i="1"/>
  <c r="AC187" i="1" s="1"/>
  <c r="CD269" i="1"/>
  <c r="CH269" i="1"/>
  <c r="CJ269" i="1"/>
  <c r="CH260" i="1"/>
  <c r="CJ260" i="1" s="1"/>
  <c r="CD260" i="1"/>
  <c r="R131" i="1"/>
  <c r="R145" i="1"/>
  <c r="U145" i="1"/>
  <c r="AA145" i="1" s="1"/>
  <c r="AC145" i="1" s="1"/>
  <c r="W145" i="1"/>
  <c r="CW145" i="1"/>
  <c r="CW170" i="1"/>
  <c r="DB170" i="1" s="1"/>
  <c r="CT170" i="1"/>
  <c r="CW177" i="1"/>
  <c r="CY177" i="1" s="1"/>
  <c r="BJ186" i="1"/>
  <c r="BF186" i="1"/>
  <c r="CW201" i="1"/>
  <c r="BJ211" i="1"/>
  <c r="BF211" i="1"/>
  <c r="CT182" i="1"/>
  <c r="CW152" i="1"/>
  <c r="CT152" i="1"/>
  <c r="BJ164" i="1"/>
  <c r="BF164" i="1"/>
  <c r="FN320" i="1"/>
  <c r="C333" i="1"/>
  <c r="C346" i="1"/>
  <c r="CS324" i="1"/>
  <c r="CT324" i="1" s="1"/>
  <c r="CO324" i="1"/>
  <c r="CO308" i="1"/>
  <c r="CS308" i="1"/>
  <c r="CS310" i="1"/>
  <c r="CT310" i="1" s="1"/>
  <c r="CO310" i="1"/>
  <c r="C323" i="1"/>
  <c r="FN310" i="1"/>
  <c r="C326" i="1"/>
  <c r="C339" i="1" s="1"/>
  <c r="FN313" i="1"/>
  <c r="CS313" i="1"/>
  <c r="CT313" i="1" s="1"/>
  <c r="CO313" i="1"/>
  <c r="CW273" i="1"/>
  <c r="DB273" i="1" s="1"/>
  <c r="DH273" i="1" s="1"/>
  <c r="R310" i="1"/>
  <c r="U310" i="1"/>
  <c r="BJ318" i="1"/>
  <c r="BL318" i="1" s="1"/>
  <c r="BF318" i="1"/>
  <c r="BF321" i="1"/>
  <c r="BJ321" i="1"/>
  <c r="BL321" i="1" s="1"/>
  <c r="CO322" i="1"/>
  <c r="CS322" i="1"/>
  <c r="CS339" i="1"/>
  <c r="CO339" i="1"/>
  <c r="CT241" i="1"/>
  <c r="CT292" i="1"/>
  <c r="BF309" i="1"/>
  <c r="BJ309" i="1"/>
  <c r="BL309" i="1" s="1"/>
  <c r="CT300" i="1"/>
  <c r="CW300" i="1"/>
  <c r="CW311" i="1"/>
  <c r="DB311" i="1" s="1"/>
  <c r="DD311" i="1" s="1"/>
  <c r="C325" i="1"/>
  <c r="FN312" i="1"/>
  <c r="R315" i="1"/>
  <c r="U315" i="1"/>
  <c r="AA315" i="1"/>
  <c r="AC315" i="1" s="1"/>
  <c r="R323" i="1"/>
  <c r="U323" i="1"/>
  <c r="CS326" i="1"/>
  <c r="CT326" i="1" s="1"/>
  <c r="CO326" i="1"/>
  <c r="BJ328" i="1"/>
  <c r="CB328" i="1" s="1"/>
  <c r="BF328" i="1"/>
  <c r="C337" i="1"/>
  <c r="FN324" i="1"/>
  <c r="U312" i="1"/>
  <c r="R312" i="1"/>
  <c r="CS315" i="1"/>
  <c r="CT315" i="1" s="1"/>
  <c r="CO315" i="1"/>
  <c r="C331" i="1"/>
  <c r="FN331" i="1"/>
  <c r="FN318" i="1"/>
  <c r="DC330" i="1"/>
  <c r="CO335" i="1"/>
  <c r="CS335" i="1"/>
  <c r="CT335" i="1" s="1"/>
  <c r="BF325" i="1"/>
  <c r="BJ325" i="1"/>
  <c r="BL325" i="1"/>
  <c r="CB325" i="1"/>
  <c r="CO343" i="1"/>
  <c r="M343" i="1"/>
  <c r="W315" i="1"/>
  <c r="BL182" i="1"/>
  <c r="AA133" i="1"/>
  <c r="AC133" i="1"/>
  <c r="W177" i="1"/>
  <c r="CB343" i="1"/>
  <c r="BL343" i="1"/>
  <c r="W343" i="1"/>
  <c r="CB344" i="1"/>
  <c r="CD344" i="1"/>
  <c r="BF344" i="1"/>
  <c r="U344" i="1"/>
  <c r="W344" i="1" s="1"/>
  <c r="CH344" i="1"/>
  <c r="CJ344" i="1" s="1"/>
  <c r="AA344" i="1"/>
  <c r="AC344" i="1" s="1"/>
  <c r="BL345" i="1"/>
  <c r="CB345" i="1"/>
  <c r="BF345" i="1"/>
  <c r="CY345" i="1"/>
  <c r="CO346" i="1"/>
  <c r="CW346" i="1"/>
  <c r="BF346" i="1"/>
  <c r="CD346" i="1"/>
  <c r="BL346" i="1"/>
  <c r="W346" i="1"/>
  <c r="AA346" i="1"/>
  <c r="AC346" i="1" s="1"/>
  <c r="R346" i="1"/>
  <c r="CB347" i="1"/>
  <c r="CH347" i="1" s="1"/>
  <c r="BL347" i="1"/>
  <c r="BF347" i="1"/>
  <c r="DD347" i="1"/>
  <c r="CY347" i="1"/>
  <c r="CJ347" i="1"/>
  <c r="CW349" i="1"/>
  <c r="BJ349" i="1"/>
  <c r="AA349" i="1"/>
  <c r="AC349" i="1" s="1"/>
  <c r="W349" i="1"/>
  <c r="CB350" i="1"/>
  <c r="BL350" i="1"/>
  <c r="CO350" i="1"/>
  <c r="BF350" i="1"/>
  <c r="W350" i="1"/>
  <c r="AA350" i="1"/>
  <c r="AC350" i="1" s="1"/>
  <c r="R350" i="1"/>
  <c r="CW351" i="1"/>
  <c r="DB351" i="1"/>
  <c r="BL351" i="1"/>
  <c r="BF351" i="1"/>
  <c r="W351" i="1"/>
  <c r="BL352" i="1"/>
  <c r="BF352" i="1"/>
  <c r="CB354" i="1"/>
  <c r="CD354" i="1" s="1"/>
  <c r="BF354" i="1"/>
  <c r="AA354" i="1"/>
  <c r="AC354" i="1" s="1"/>
  <c r="W354" i="1"/>
  <c r="EB238" i="1"/>
  <c r="EL238" i="1" s="1"/>
  <c r="EP238" i="1" s="1"/>
  <c r="ET238" i="1" s="1"/>
  <c r="EX238" i="1" s="1"/>
  <c r="FB238" i="1" s="1"/>
  <c r="FF238" i="1" s="1"/>
  <c r="FJ238" i="1" s="1"/>
  <c r="DW238" i="1"/>
  <c r="W199" i="1"/>
  <c r="AA199" i="1"/>
  <c r="AC199" i="1"/>
  <c r="CH313" i="1"/>
  <c r="CJ313" i="1" s="1"/>
  <c r="CD313" i="1"/>
  <c r="CY327" i="1"/>
  <c r="AA151" i="1"/>
  <c r="AC151" i="1" s="1"/>
  <c r="W222" i="1"/>
  <c r="AA222" i="1"/>
  <c r="AC222" i="1" s="1"/>
  <c r="CD352" i="1"/>
  <c r="CH352" i="1"/>
  <c r="CJ352" i="1"/>
  <c r="CH351" i="1"/>
  <c r="CJ351" i="1" s="1"/>
  <c r="CD351" i="1"/>
  <c r="W228" i="1"/>
  <c r="AA228" i="1"/>
  <c r="AC228" i="1" s="1"/>
  <c r="BJ200" i="1"/>
  <c r="CB200" i="1" s="1"/>
  <c r="BF145" i="1"/>
  <c r="R137" i="1"/>
  <c r="DH209" i="1"/>
  <c r="BL249" i="1"/>
  <c r="W266" i="1"/>
  <c r="BD240" i="1"/>
  <c r="BJ240" i="1" s="1"/>
  <c r="AH240" i="1"/>
  <c r="BL254" i="1"/>
  <c r="DB220" i="1"/>
  <c r="CO332" i="1"/>
  <c r="R222" i="1"/>
  <c r="W150" i="1"/>
  <c r="BF138" i="1"/>
  <c r="CB273" i="1"/>
  <c r="CS333" i="1"/>
  <c r="CT333" i="1" s="1"/>
  <c r="AA341" i="1"/>
  <c r="AC341" i="1"/>
  <c r="BL340" i="1"/>
  <c r="CB334" i="1"/>
  <c r="CD334" i="1" s="1"/>
  <c r="CY209" i="1"/>
  <c r="AA202" i="1"/>
  <c r="AC202" i="1" s="1"/>
  <c r="BL297" i="1"/>
  <c r="AA209" i="1"/>
  <c r="AC209" i="1" s="1"/>
  <c r="CH283" i="1"/>
  <c r="CJ283" i="1" s="1"/>
  <c r="BF228" i="1"/>
  <c r="CB263" i="1"/>
  <c r="CH263" i="1" s="1"/>
  <c r="CJ263" i="1" s="1"/>
  <c r="BJ146" i="1"/>
  <c r="BL146" i="1" s="1"/>
  <c r="CD248" i="1"/>
  <c r="BL313" i="1"/>
  <c r="CT228" i="1"/>
  <c r="BL286" i="1"/>
  <c r="AA281" i="1"/>
  <c r="AC281" i="1"/>
  <c r="U279" i="1"/>
  <c r="CT276" i="1"/>
  <c r="BB238" i="1"/>
  <c r="BV154" i="1"/>
  <c r="BX154" i="1" s="1"/>
  <c r="CB242" i="1"/>
  <c r="CH242" i="1" s="1"/>
  <c r="CJ242" i="1" s="1"/>
  <c r="BD151" i="1"/>
  <c r="BJ151" i="1"/>
  <c r="AH151" i="1"/>
  <c r="M156" i="1"/>
  <c r="U156" i="1"/>
  <c r="R156" i="1"/>
  <c r="R181" i="1"/>
  <c r="M213" i="1"/>
  <c r="CY259" i="1"/>
  <c r="DB259" i="1"/>
  <c r="U260" i="1"/>
  <c r="R260" i="1"/>
  <c r="M262" i="1"/>
  <c r="M263" i="1"/>
  <c r="M270" i="1"/>
  <c r="DC270" i="1"/>
  <c r="CS271" i="1"/>
  <c r="CT271" i="1"/>
  <c r="CO271" i="1"/>
  <c r="CS275" i="1"/>
  <c r="CO275" i="1"/>
  <c r="CO282" i="1"/>
  <c r="CS282" i="1"/>
  <c r="CT282" i="1" s="1"/>
  <c r="M287" i="1"/>
  <c r="BJ287" i="1"/>
  <c r="BF287" i="1"/>
  <c r="U288" i="1"/>
  <c r="W288" i="1" s="1"/>
  <c r="R288" i="1"/>
  <c r="DC288" i="1"/>
  <c r="DD288" i="1" s="1"/>
  <c r="CY288" i="1"/>
  <c r="CO289" i="1"/>
  <c r="CS289" i="1"/>
  <c r="CT289" i="1"/>
  <c r="CY344" i="1"/>
  <c r="AA137" i="1"/>
  <c r="AC137" i="1" s="1"/>
  <c r="BF192" i="1"/>
  <c r="CH331" i="1"/>
  <c r="CJ331" i="1"/>
  <c r="AC210" i="1"/>
  <c r="U174" i="1"/>
  <c r="CB326" i="1"/>
  <c r="BJ203" i="1"/>
  <c r="CY203" i="1"/>
  <c r="BL150" i="1"/>
  <c r="CY341" i="1"/>
  <c r="R333" i="1"/>
  <c r="CJ221" i="1"/>
  <c r="U219" i="1"/>
  <c r="CH289" i="1"/>
  <c r="CJ289" i="1" s="1"/>
  <c r="CY150" i="1"/>
  <c r="CT162" i="1"/>
  <c r="CB307" i="1"/>
  <c r="CD307" i="1" s="1"/>
  <c r="CD236" i="1"/>
  <c r="CY276" i="1"/>
  <c r="CD270" i="1"/>
  <c r="BB264" i="1"/>
  <c r="CT150" i="1"/>
  <c r="CW154" i="1"/>
  <c r="CT154" i="1"/>
  <c r="BJ158" i="1"/>
  <c r="BL158" i="1"/>
  <c r="BF158" i="1"/>
  <c r="BJ205" i="1"/>
  <c r="CB205" i="1" s="1"/>
  <c r="BF205" i="1"/>
  <c r="U212" i="1"/>
  <c r="CW260" i="1"/>
  <c r="DB260" i="1" s="1"/>
  <c r="CT260" i="1"/>
  <c r="U261" i="1"/>
  <c r="R261" i="1"/>
  <c r="BD304" i="1"/>
  <c r="AH304" i="1"/>
  <c r="M157" i="1"/>
  <c r="BF160" i="1"/>
  <c r="M165" i="1"/>
  <c r="R169" i="1"/>
  <c r="R176" i="1"/>
  <c r="W204" i="1"/>
  <c r="BF226" i="1"/>
  <c r="BF231" i="1"/>
  <c r="M234" i="1"/>
  <c r="BF241" i="1"/>
  <c r="M267" i="1"/>
  <c r="M310" i="1"/>
  <c r="FN307" i="1"/>
  <c r="FN315" i="1"/>
  <c r="C328" i="1"/>
  <c r="CS323" i="1"/>
  <c r="CO323" i="1"/>
  <c r="M325" i="1"/>
  <c r="R161" i="1"/>
  <c r="BF162" i="1"/>
  <c r="CT167" i="1"/>
  <c r="BF189" i="1"/>
  <c r="R191" i="1"/>
  <c r="BF297" i="1"/>
  <c r="M298" i="1"/>
  <c r="R302" i="1"/>
  <c r="M309" i="1"/>
  <c r="C317" i="1"/>
  <c r="C330" i="1"/>
  <c r="FN304" i="1"/>
  <c r="M178" i="1"/>
  <c r="BF181" i="1"/>
  <c r="M184" i="1"/>
  <c r="M192" i="1"/>
  <c r="W200" i="1"/>
  <c r="CT203" i="1"/>
  <c r="M205" i="1"/>
  <c r="M206" i="1"/>
  <c r="M208" i="1"/>
  <c r="M210" i="1"/>
  <c r="CT213" i="1"/>
  <c r="BF220" i="1"/>
  <c r="BF221" i="1"/>
  <c r="M223" i="1"/>
  <c r="M227" i="1"/>
  <c r="W227" i="1"/>
  <c r="BF229" i="1"/>
  <c r="M231" i="1"/>
  <c r="BL246" i="1"/>
  <c r="CT258" i="1"/>
  <c r="W352" i="1"/>
  <c r="AA352" i="1"/>
  <c r="AC352" i="1" s="1"/>
  <c r="M354" i="1"/>
  <c r="R173" i="1"/>
  <c r="M180" i="1"/>
  <c r="R184" i="1"/>
  <c r="R189" i="1"/>
  <c r="BL199" i="1"/>
  <c r="BL207" i="1"/>
  <c r="CT210" i="1"/>
  <c r="R233" i="1"/>
  <c r="DD233" i="1"/>
  <c r="W239" i="1"/>
  <c r="M241" i="1"/>
  <c r="BF249" i="1"/>
  <c r="M250" i="1"/>
  <c r="M255" i="1"/>
  <c r="BL256" i="1"/>
  <c r="M257" i="1"/>
  <c r="M266" i="1"/>
  <c r="R281" i="1"/>
  <c r="M301" i="1"/>
  <c r="M304" i="1"/>
  <c r="M311" i="1"/>
  <c r="M313" i="1"/>
  <c r="BF319" i="1"/>
  <c r="AH334" i="1"/>
  <c r="CO344" i="1"/>
  <c r="CS344" i="1"/>
  <c r="CT344" i="1" s="1"/>
  <c r="W347" i="1"/>
  <c r="AA347" i="1"/>
  <c r="AC347" i="1" s="1"/>
  <c r="AA348" i="1"/>
  <c r="W348" i="1"/>
  <c r="BF313" i="1"/>
  <c r="R324" i="1"/>
  <c r="BF243" i="1"/>
  <c r="M244" i="1"/>
  <c r="BF247" i="1"/>
  <c r="M248" i="1"/>
  <c r="CT248" i="1"/>
  <c r="CD252" i="1"/>
  <c r="M261" i="1"/>
  <c r="M273" i="1"/>
  <c r="R275" i="1"/>
  <c r="M278" i="1"/>
  <c r="BF279" i="1"/>
  <c r="BF280" i="1"/>
  <c r="M282" i="1"/>
  <c r="R283" i="1"/>
  <c r="BF283" i="1"/>
  <c r="M284" i="1"/>
  <c r="M285" i="1"/>
  <c r="M286" i="1"/>
  <c r="M291" i="1"/>
  <c r="BF292" i="1"/>
  <c r="R294" i="1"/>
  <c r="M295" i="1"/>
  <c r="R296" i="1"/>
  <c r="M297" i="1"/>
  <c r="M299" i="1"/>
  <c r="R300" i="1"/>
  <c r="BF300" i="1"/>
  <c r="M308" i="1"/>
  <c r="R311" i="1"/>
  <c r="M312" i="1"/>
  <c r="M314" i="1"/>
  <c r="M331" i="1"/>
  <c r="M344" i="1"/>
  <c r="M345" i="1"/>
  <c r="M320" i="1"/>
  <c r="M324" i="1"/>
  <c r="AC331" i="1"/>
  <c r="M339" i="1"/>
  <c r="R347" i="1"/>
  <c r="R348" i="1"/>
  <c r="R352" i="1"/>
  <c r="CD314" i="1"/>
  <c r="M319" i="1"/>
  <c r="BF327" i="1"/>
  <c r="CT327" i="1"/>
  <c r="R339" i="1"/>
  <c r="M340" i="1"/>
  <c r="R344" i="1"/>
  <c r="CT345" i="1"/>
  <c r="AC348" i="1"/>
  <c r="BL354" i="1"/>
  <c r="BL293" i="1"/>
  <c r="CB293" i="1"/>
  <c r="CH293" i="1"/>
  <c r="CJ293" i="1" s="1"/>
  <c r="BF127" i="1"/>
  <c r="BJ127" i="1"/>
  <c r="BL127" i="1"/>
  <c r="W165" i="1"/>
  <c r="CO327" i="1"/>
  <c r="BL328" i="1"/>
  <c r="CY324" i="1"/>
  <c r="W320" i="1"/>
  <c r="AA220" i="1"/>
  <c r="AC220" i="1" s="1"/>
  <c r="CD218" i="1"/>
  <c r="AA296" i="1"/>
  <c r="AC296" i="1" s="1"/>
  <c r="W296" i="1"/>
  <c r="AA176" i="1"/>
  <c r="AC176" i="1"/>
  <c r="W176" i="1"/>
  <c r="W263" i="1"/>
  <c r="AA263" i="1"/>
  <c r="AC263" i="1" s="1"/>
  <c r="CB241" i="1"/>
  <c r="CD241" i="1" s="1"/>
  <c r="BL241" i="1"/>
  <c r="U124" i="1"/>
  <c r="R124" i="1"/>
  <c r="U144" i="1"/>
  <c r="AA144" i="1" s="1"/>
  <c r="AC144" i="1" s="1"/>
  <c r="R168" i="1"/>
  <c r="U168" i="1"/>
  <c r="BJ183" i="1"/>
  <c r="BF183" i="1"/>
  <c r="R186" i="1"/>
  <c r="U186" i="1"/>
  <c r="AA186" i="1"/>
  <c r="AC186" i="1" s="1"/>
  <c r="CT232" i="1"/>
  <c r="CW232" i="1"/>
  <c r="CB233" i="1"/>
  <c r="BL233" i="1"/>
  <c r="CT245" i="1"/>
  <c r="CW245" i="1"/>
  <c r="CY250" i="1"/>
  <c r="DB250" i="1"/>
  <c r="DH250" i="1" s="1"/>
  <c r="BL255" i="1"/>
  <c r="CB255" i="1"/>
  <c r="CD255" i="1" s="1"/>
  <c r="CH255" i="1"/>
  <c r="CJ255" i="1" s="1"/>
  <c r="BL267" i="1"/>
  <c r="CB267" i="1"/>
  <c r="BF268" i="1"/>
  <c r="BJ268" i="1"/>
  <c r="BL268" i="1"/>
  <c r="AA282" i="1"/>
  <c r="AC282" i="1" s="1"/>
  <c r="W282" i="1"/>
  <c r="U285" i="1"/>
  <c r="R285" i="1"/>
  <c r="AA286" i="1"/>
  <c r="AC286" i="1" s="1"/>
  <c r="W286" i="1"/>
  <c r="CY292" i="1"/>
  <c r="DD215" i="1"/>
  <c r="DH215" i="1"/>
  <c r="DH272" i="1"/>
  <c r="U129" i="1"/>
  <c r="R129" i="1"/>
  <c r="U332" i="1"/>
  <c r="AA332" i="1" s="1"/>
  <c r="AC332" i="1" s="1"/>
  <c r="R332" i="1"/>
  <c r="DB337" i="1"/>
  <c r="DH337" i="1" s="1"/>
  <c r="CY337" i="1"/>
  <c r="CY311" i="1"/>
  <c r="CH198" i="1"/>
  <c r="CJ198" i="1" s="1"/>
  <c r="CY320" i="1"/>
  <c r="DB320" i="1"/>
  <c r="BL181" i="1"/>
  <c r="BL315" i="1"/>
  <c r="CB315" i="1"/>
  <c r="AA299" i="1"/>
  <c r="AC299" i="1"/>
  <c r="W299" i="1"/>
  <c r="BL189" i="1"/>
  <c r="CB189" i="1"/>
  <c r="CY265" i="1"/>
  <c r="DB265" i="1"/>
  <c r="CH246" i="1"/>
  <c r="CJ246" i="1" s="1"/>
  <c r="CD246" i="1"/>
  <c r="CY241" i="1"/>
  <c r="DB241" i="1"/>
  <c r="DH241" i="1" s="1"/>
  <c r="DJ241" i="1" s="1"/>
  <c r="BJ119" i="1"/>
  <c r="BL119" i="1" s="1"/>
  <c r="BF119" i="1"/>
  <c r="BJ132" i="1"/>
  <c r="BL132" i="1"/>
  <c r="BF132" i="1"/>
  <c r="U163" i="1"/>
  <c r="W163" i="1" s="1"/>
  <c r="R163" i="1"/>
  <c r="CW165" i="1"/>
  <c r="DB165" i="1" s="1"/>
  <c r="BJ167" i="1"/>
  <c r="BF167" i="1"/>
  <c r="CY179" i="1"/>
  <c r="DB179" i="1"/>
  <c r="DD179" i="1" s="1"/>
  <c r="BL228" i="1"/>
  <c r="CB228" i="1"/>
  <c r="CD228" i="1"/>
  <c r="CB217" i="1"/>
  <c r="CY281" i="1"/>
  <c r="DB281" i="1"/>
  <c r="DD281" i="1" s="1"/>
  <c r="DH281" i="1"/>
  <c r="CW146" i="1"/>
  <c r="CT146" i="1"/>
  <c r="R155" i="1"/>
  <c r="U155" i="1"/>
  <c r="U166" i="1"/>
  <c r="W166" i="1" s="1"/>
  <c r="R166" i="1"/>
  <c r="BJ168" i="1"/>
  <c r="BF168" i="1"/>
  <c r="BF196" i="1"/>
  <c r="BJ196" i="1"/>
  <c r="CB196" i="1" s="1"/>
  <c r="BL319" i="1"/>
  <c r="CB319" i="1"/>
  <c r="AA328" i="1"/>
  <c r="AC328" i="1" s="1"/>
  <c r="W328" i="1"/>
  <c r="BJ336" i="1"/>
  <c r="BL336" i="1" s="1"/>
  <c r="CB336" i="1"/>
  <c r="BF336" i="1"/>
  <c r="BD337" i="1"/>
  <c r="BF337" i="1" s="1"/>
  <c r="AH337" i="1"/>
  <c r="CY351" i="1"/>
  <c r="CD231" i="1"/>
  <c r="CH230" i="1"/>
  <c r="CJ230" i="1" s="1"/>
  <c r="W297" i="1"/>
  <c r="AA297" i="1"/>
  <c r="AC297" i="1" s="1"/>
  <c r="CY164" i="1"/>
  <c r="DB164" i="1"/>
  <c r="DD164" i="1"/>
  <c r="DD289" i="1"/>
  <c r="CH284" i="1"/>
  <c r="CJ284" i="1" s="1"/>
  <c r="CD284" i="1"/>
  <c r="CB247" i="1"/>
  <c r="CY242" i="1"/>
  <c r="BF136" i="1"/>
  <c r="BJ136" i="1"/>
  <c r="BL136" i="1"/>
  <c r="BJ147" i="1"/>
  <c r="BL147" i="1" s="1"/>
  <c r="BF147" i="1"/>
  <c r="CY149" i="1"/>
  <c r="DB149" i="1"/>
  <c r="U216" i="1"/>
  <c r="AA216" i="1" s="1"/>
  <c r="AC216" i="1" s="1"/>
  <c r="R216" i="1"/>
  <c r="DB218" i="1"/>
  <c r="DH218" i="1" s="1"/>
  <c r="CY218" i="1"/>
  <c r="CY304" i="1"/>
  <c r="CH227" i="1"/>
  <c r="CJ227" i="1"/>
  <c r="W302" i="1"/>
  <c r="AA292" i="1"/>
  <c r="AC292" i="1" s="1"/>
  <c r="BJ139" i="1"/>
  <c r="BL139" i="1" s="1"/>
  <c r="U147" i="1"/>
  <c r="CT155" i="1"/>
  <c r="CS318" i="1"/>
  <c r="CT318" i="1"/>
  <c r="CO318" i="1"/>
  <c r="CS341" i="1"/>
  <c r="CT341" i="1"/>
  <c r="CO341" i="1"/>
  <c r="CT227" i="1"/>
  <c r="BF317" i="1"/>
  <c r="BJ317" i="1"/>
  <c r="CO328" i="1"/>
  <c r="CS328" i="1"/>
  <c r="CT328" i="1" s="1"/>
  <c r="CS354" i="1"/>
  <c r="CT354" i="1"/>
  <c r="CO354" i="1"/>
  <c r="CT194" i="1"/>
  <c r="CT224" i="1"/>
  <c r="DD258" i="1"/>
  <c r="U301" i="1"/>
  <c r="CS312" i="1"/>
  <c r="CT312" i="1" s="1"/>
  <c r="M323" i="1"/>
  <c r="BJ324" i="1"/>
  <c r="BF333" i="1"/>
  <c r="BJ333" i="1"/>
  <c r="R336" i="1"/>
  <c r="CO348" i="1"/>
  <c r="CS348" i="1"/>
  <c r="CT348" i="1" s="1"/>
  <c r="DC354" i="1"/>
  <c r="CT186" i="1"/>
  <c r="CT247" i="1"/>
  <c r="CS311" i="1"/>
  <c r="CT311" i="1" s="1"/>
  <c r="CO311" i="1"/>
  <c r="CT142" i="1"/>
  <c r="CT189" i="1"/>
  <c r="CT195" i="1"/>
  <c r="CT205" i="1"/>
  <c r="CT253" i="1"/>
  <c r="CO306" i="1"/>
  <c r="CS306" i="1"/>
  <c r="CT306" i="1" s="1"/>
  <c r="CO314" i="1"/>
  <c r="M321" i="1"/>
  <c r="M328" i="1"/>
  <c r="BF338" i="1"/>
  <c r="CO347" i="1"/>
  <c r="FN305" i="1"/>
  <c r="BF315" i="1"/>
  <c r="M333" i="1"/>
  <c r="AH339" i="1"/>
  <c r="BF323" i="1"/>
  <c r="BF326" i="1"/>
  <c r="BF341" i="1"/>
  <c r="CT356" i="1"/>
  <c r="DB356" i="1"/>
  <c r="DD356" i="1" s="1"/>
  <c r="BF356" i="1"/>
  <c r="W356" i="1"/>
  <c r="C344" i="1"/>
  <c r="FN344" i="1"/>
  <c r="CD341" i="1"/>
  <c r="CB322" i="1"/>
  <c r="DB155" i="1"/>
  <c r="CY155" i="1"/>
  <c r="CT174" i="1"/>
  <c r="U136" i="1"/>
  <c r="AA136" i="1" s="1"/>
  <c r="AC136" i="1" s="1"/>
  <c r="U123" i="1"/>
  <c r="AC134" i="1"/>
  <c r="W134" i="1"/>
  <c r="BV158" i="1"/>
  <c r="BX158" i="1" s="1"/>
  <c r="BJ161" i="1"/>
  <c r="BF161" i="1"/>
  <c r="BF163" i="1"/>
  <c r="BJ163" i="1"/>
  <c r="BL163" i="1" s="1"/>
  <c r="BJ166" i="1"/>
  <c r="CB166" i="1" s="1"/>
  <c r="BF166" i="1"/>
  <c r="CW190" i="1"/>
  <c r="CT190" i="1"/>
  <c r="W255" i="1"/>
  <c r="AA255" i="1"/>
  <c r="AC255" i="1"/>
  <c r="W270" i="1"/>
  <c r="AA270" i="1"/>
  <c r="AC270" i="1" s="1"/>
  <c r="BL271" i="1"/>
  <c r="CB271" i="1"/>
  <c r="CY271" i="1"/>
  <c r="BJ274" i="1"/>
  <c r="BF274" i="1"/>
  <c r="U319" i="1"/>
  <c r="R319" i="1"/>
  <c r="BJ320" i="1"/>
  <c r="BF320" i="1"/>
  <c r="U321" i="1"/>
  <c r="AA321" i="1" s="1"/>
  <c r="AC321" i="1" s="1"/>
  <c r="R321" i="1"/>
  <c r="BD335" i="1"/>
  <c r="BF335" i="1" s="1"/>
  <c r="AH335" i="1"/>
  <c r="FN326" i="1"/>
  <c r="CY170" i="1"/>
  <c r="CS337" i="1"/>
  <c r="CT337" i="1" s="1"/>
  <c r="CB192" i="1"/>
  <c r="CH253" i="1"/>
  <c r="CJ253" i="1" s="1"/>
  <c r="AA193" i="1"/>
  <c r="AC193" i="1"/>
  <c r="U173" i="1"/>
  <c r="AA173" i="1" s="1"/>
  <c r="AC173" i="1" s="1"/>
  <c r="BJ155" i="1"/>
  <c r="CY227" i="1"/>
  <c r="AA143" i="1"/>
  <c r="AC143" i="1" s="1"/>
  <c r="W143" i="1"/>
  <c r="DH195" i="1"/>
  <c r="DN195" i="1" s="1"/>
  <c r="DT195" i="1" s="1"/>
  <c r="DV195" i="1" s="1"/>
  <c r="DD195" i="1"/>
  <c r="DB254" i="1"/>
  <c r="DD254" i="1" s="1"/>
  <c r="AA295" i="1"/>
  <c r="AC295" i="1" s="1"/>
  <c r="AA152" i="1"/>
  <c r="AC152" i="1" s="1"/>
  <c r="W152" i="1"/>
  <c r="DH276" i="1"/>
  <c r="DJ276" i="1"/>
  <c r="DD276" i="1"/>
  <c r="W262" i="1"/>
  <c r="AA262" i="1"/>
  <c r="AC262" i="1" s="1"/>
  <c r="W117" i="1"/>
  <c r="AA117" i="1"/>
  <c r="AC117" i="1" s="1"/>
  <c r="R120" i="1"/>
  <c r="U120" i="1"/>
  <c r="W120" i="1" s="1"/>
  <c r="BF149" i="1"/>
  <c r="BJ149" i="1"/>
  <c r="BL149" i="1"/>
  <c r="BF151" i="1"/>
  <c r="BJ170" i="1"/>
  <c r="BF170" i="1"/>
  <c r="AA198" i="1"/>
  <c r="AC198" i="1" s="1"/>
  <c r="R249" i="1"/>
  <c r="U249" i="1"/>
  <c r="AA249" i="1" s="1"/>
  <c r="AC249" i="1" s="1"/>
  <c r="W249" i="1"/>
  <c r="CW257" i="1"/>
  <c r="CT257" i="1"/>
  <c r="DT340" i="1"/>
  <c r="DV340" i="1" s="1"/>
  <c r="DB189" i="1"/>
  <c r="CY189" i="1"/>
  <c r="CD291" i="1"/>
  <c r="U127" i="1"/>
  <c r="R127" i="1"/>
  <c r="BF144" i="1"/>
  <c r="BJ144" i="1"/>
  <c r="BL144" i="1" s="1"/>
  <c r="U149" i="1"/>
  <c r="R157" i="1"/>
  <c r="AA171" i="1"/>
  <c r="AC171" i="1" s="1"/>
  <c r="CW173" i="1"/>
  <c r="DB173" i="1" s="1"/>
  <c r="DH173" i="1" s="1"/>
  <c r="CT173" i="1"/>
  <c r="U178" i="1"/>
  <c r="W178" i="1" s="1"/>
  <c r="DH203" i="1"/>
  <c r="DD203" i="1"/>
  <c r="CW274" i="1"/>
  <c r="CY274" i="1" s="1"/>
  <c r="CT274" i="1"/>
  <c r="W275" i="1"/>
  <c r="AA275" i="1"/>
  <c r="AC275" i="1" s="1"/>
  <c r="BJ337" i="1"/>
  <c r="CB309" i="1"/>
  <c r="CH309" i="1" s="1"/>
  <c r="CJ309" i="1" s="1"/>
  <c r="CD332" i="1"/>
  <c r="DD205" i="1"/>
  <c r="CB169" i="1"/>
  <c r="DB177" i="1"/>
  <c r="FN346" i="1"/>
  <c r="FN333" i="1"/>
  <c r="CH249" i="1"/>
  <c r="CJ249" i="1"/>
  <c r="AA116" i="1"/>
  <c r="AC116" i="1" s="1"/>
  <c r="W116" i="1"/>
  <c r="W221" i="1"/>
  <c r="W195" i="1"/>
  <c r="BJ118" i="1"/>
  <c r="BL118" i="1" s="1"/>
  <c r="U191" i="1"/>
  <c r="R171" i="1"/>
  <c r="CB280" i="1"/>
  <c r="CH280" i="1" s="1"/>
  <c r="CJ280" i="1" s="1"/>
  <c r="BL280" i="1"/>
  <c r="BL279" i="1"/>
  <c r="AA252" i="1"/>
  <c r="AC252" i="1" s="1"/>
  <c r="W252" i="1"/>
  <c r="DJ248" i="1"/>
  <c r="DB143" i="1"/>
  <c r="CY158" i="1"/>
  <c r="DB158" i="1"/>
  <c r="DH158" i="1" s="1"/>
  <c r="W168" i="1"/>
  <c r="AA168" i="1"/>
  <c r="AC168" i="1" s="1"/>
  <c r="CW174" i="1"/>
  <c r="DB174" i="1"/>
  <c r="DH174" i="1" s="1"/>
  <c r="DN174" i="1" s="1"/>
  <c r="BJ178" i="1"/>
  <c r="BL178" i="1" s="1"/>
  <c r="CB178" i="1"/>
  <c r="CD178" i="1" s="1"/>
  <c r="CW183" i="1"/>
  <c r="CT183" i="1"/>
  <c r="AA308" i="1"/>
  <c r="AC308" i="1" s="1"/>
  <c r="BL294" i="1"/>
  <c r="CB294" i="1"/>
  <c r="DB228" i="1"/>
  <c r="CY228" i="1"/>
  <c r="CH235" i="1"/>
  <c r="CJ235" i="1"/>
  <c r="U130" i="1"/>
  <c r="BJ156" i="1"/>
  <c r="BV156" i="1" s="1"/>
  <c r="BX156" i="1"/>
  <c r="BF156" i="1"/>
  <c r="U161" i="1"/>
  <c r="AA161" i="1" s="1"/>
  <c r="AC161" i="1" s="1"/>
  <c r="BF165" i="1"/>
  <c r="BJ165" i="1"/>
  <c r="CB165" i="1" s="1"/>
  <c r="R170" i="1"/>
  <c r="U170" i="1"/>
  <c r="W170" i="1" s="1"/>
  <c r="CW171" i="1"/>
  <c r="CW176" i="1"/>
  <c r="DB176" i="1" s="1"/>
  <c r="DH176" i="1" s="1"/>
  <c r="DN176" i="1" s="1"/>
  <c r="U192" i="1"/>
  <c r="AA192" i="1" s="1"/>
  <c r="R192" i="1"/>
  <c r="CD205" i="1"/>
  <c r="BL205" i="1"/>
  <c r="CW222" i="1"/>
  <c r="DB222" i="1" s="1"/>
  <c r="CT246" i="1"/>
  <c r="CW246" i="1"/>
  <c r="CY246" i="1" s="1"/>
  <c r="CY255" i="1"/>
  <c r="DB255" i="1"/>
  <c r="DD255" i="1" s="1"/>
  <c r="U267" i="1"/>
  <c r="AA267" i="1" s="1"/>
  <c r="AC267" i="1" s="1"/>
  <c r="R267" i="1"/>
  <c r="CW298" i="1"/>
  <c r="DB298" i="1" s="1"/>
  <c r="DD298" i="1" s="1"/>
  <c r="CT298" i="1"/>
  <c r="BL171" i="1"/>
  <c r="CB171" i="1"/>
  <c r="CD171" i="1"/>
  <c r="CH171" i="1"/>
  <c r="CJ171" i="1"/>
  <c r="BF152" i="1"/>
  <c r="U164" i="1"/>
  <c r="W164" i="1"/>
  <c r="R164" i="1"/>
  <c r="CT164" i="1"/>
  <c r="BF195" i="1"/>
  <c r="BJ195" i="1"/>
  <c r="U196" i="1"/>
  <c r="R196" i="1"/>
  <c r="W213" i="1"/>
  <c r="AA213" i="1"/>
  <c r="AC213" i="1" s="1"/>
  <c r="U259" i="1"/>
  <c r="AA259" i="1" s="1"/>
  <c r="AC259" i="1" s="1"/>
  <c r="R259" i="1"/>
  <c r="BL266" i="1"/>
  <c r="CB266" i="1"/>
  <c r="CH266" i="1" s="1"/>
  <c r="CJ266" i="1" s="1"/>
  <c r="U278" i="1"/>
  <c r="AA278" i="1" s="1"/>
  <c r="AC278" i="1" s="1"/>
  <c r="R278" i="1"/>
  <c r="DH287" i="1"/>
  <c r="DN287" i="1" s="1"/>
  <c r="BJ216" i="1"/>
  <c r="BF216" i="1"/>
  <c r="CW253" i="1"/>
  <c r="DB253" i="1"/>
  <c r="DD253" i="1" s="1"/>
  <c r="CW283" i="1"/>
  <c r="DB283" i="1" s="1"/>
  <c r="CW286" i="1"/>
  <c r="DB286" i="1" s="1"/>
  <c r="CT286" i="1"/>
  <c r="U309" i="1"/>
  <c r="W309" i="1" s="1"/>
  <c r="R309" i="1"/>
  <c r="R327" i="1"/>
  <c r="U327" i="1"/>
  <c r="R328" i="1"/>
  <c r="DC350" i="1"/>
  <c r="CT280" i="1"/>
  <c r="R326" i="1"/>
  <c r="U330" i="1"/>
  <c r="W330" i="1"/>
  <c r="R330" i="1"/>
  <c r="BJ330" i="1"/>
  <c r="BL330" i="1" s="1"/>
  <c r="CB330" i="1"/>
  <c r="CD330" i="1" s="1"/>
  <c r="BF330" i="1"/>
  <c r="R335" i="1"/>
  <c r="CO307" i="1"/>
  <c r="CS307" i="1"/>
  <c r="CT307" i="1" s="1"/>
  <c r="CO352" i="1"/>
  <c r="CS352" i="1"/>
  <c r="CT352" i="1" s="1"/>
  <c r="BF301" i="1"/>
  <c r="BJ301" i="1"/>
  <c r="BF306" i="1"/>
  <c r="BJ323" i="1"/>
  <c r="CB323" i="1" s="1"/>
  <c r="U325" i="1"/>
  <c r="R325" i="1"/>
  <c r="AA326" i="1"/>
  <c r="AC326" i="1"/>
  <c r="M330" i="1"/>
  <c r="CS330" i="1"/>
  <c r="CT330" i="1" s="1"/>
  <c r="M335" i="1"/>
  <c r="AA335" i="1"/>
  <c r="AC335" i="1" s="1"/>
  <c r="W335" i="1"/>
  <c r="CS336" i="1"/>
  <c r="CT336" i="1" s="1"/>
  <c r="CO336" i="1"/>
  <c r="FN306" i="1"/>
  <c r="C319" i="1"/>
  <c r="C332" i="1" s="1"/>
  <c r="FN332" i="1" s="1"/>
  <c r="FN319" i="1"/>
  <c r="M334" i="1"/>
  <c r="M336" i="1"/>
  <c r="U340" i="1"/>
  <c r="R340" i="1"/>
  <c r="CO340" i="1"/>
  <c r="CO349" i="1"/>
  <c r="M356" i="1"/>
  <c r="BL356" i="1"/>
  <c r="CB356" i="1"/>
  <c r="BJ304" i="1"/>
  <c r="BF304" i="1"/>
  <c r="AA279" i="1"/>
  <c r="AC279" i="1" s="1"/>
  <c r="W279" i="1"/>
  <c r="DH327" i="1"/>
  <c r="DD327" i="1"/>
  <c r="W212" i="1"/>
  <c r="AA212" i="1"/>
  <c r="AC212" i="1" s="1"/>
  <c r="DB154" i="1"/>
  <c r="DD154" i="1" s="1"/>
  <c r="CY154" i="1"/>
  <c r="BL203" i="1"/>
  <c r="CB203" i="1"/>
  <c r="CH203" i="1" s="1"/>
  <c r="CD203" i="1"/>
  <c r="BL287" i="1"/>
  <c r="CB287" i="1"/>
  <c r="CH287" i="1" s="1"/>
  <c r="CJ287" i="1" s="1"/>
  <c r="CY260" i="1"/>
  <c r="AA288" i="1"/>
  <c r="AC288" i="1" s="1"/>
  <c r="BL240" i="1"/>
  <c r="BL200" i="1"/>
  <c r="FN317" i="1"/>
  <c r="W219" i="1"/>
  <c r="AA219" i="1"/>
  <c r="AC219" i="1" s="1"/>
  <c r="W260" i="1"/>
  <c r="AA260" i="1"/>
  <c r="AC260" i="1"/>
  <c r="AA163" i="1"/>
  <c r="AC163" i="1" s="1"/>
  <c r="CH241" i="1"/>
  <c r="AA301" i="1"/>
  <c r="AC301" i="1" s="1"/>
  <c r="W301" i="1"/>
  <c r="CH319" i="1"/>
  <c r="CJ319" i="1" s="1"/>
  <c r="CD319" i="1"/>
  <c r="DH179" i="1"/>
  <c r="DN179" i="1"/>
  <c r="DD337" i="1"/>
  <c r="CB268" i="1"/>
  <c r="DB245" i="1"/>
  <c r="DD245" i="1" s="1"/>
  <c r="CY245" i="1"/>
  <c r="CB168" i="1"/>
  <c r="BL168" i="1"/>
  <c r="AA147" i="1"/>
  <c r="AC147" i="1" s="1"/>
  <c r="W147" i="1"/>
  <c r="W216" i="1"/>
  <c r="DD242" i="1"/>
  <c r="DH242" i="1"/>
  <c r="DN242" i="1" s="1"/>
  <c r="CH228" i="1"/>
  <c r="CJ228" i="1"/>
  <c r="W332" i="1"/>
  <c r="DH292" i="1"/>
  <c r="DJ292" i="1" s="1"/>
  <c r="DD292" i="1"/>
  <c r="CH267" i="1"/>
  <c r="CJ267" i="1"/>
  <c r="CD267" i="1"/>
  <c r="DD250" i="1"/>
  <c r="W186" i="1"/>
  <c r="CH169" i="1"/>
  <c r="CJ169" i="1"/>
  <c r="CD169" i="1"/>
  <c r="AA149" i="1"/>
  <c r="AC149" i="1" s="1"/>
  <c r="BJ335" i="1"/>
  <c r="CB335" i="1" s="1"/>
  <c r="BL166" i="1"/>
  <c r="W136" i="1"/>
  <c r="BL323" i="1"/>
  <c r="AA309" i="1"/>
  <c r="AC309" i="1" s="1"/>
  <c r="DJ195" i="1"/>
  <c r="AA327" i="1"/>
  <c r="AC327" i="1"/>
  <c r="W327" i="1"/>
  <c r="CD266" i="1"/>
  <c r="AA164" i="1"/>
  <c r="AC164" i="1" s="1"/>
  <c r="W267" i="1"/>
  <c r="CD309" i="1"/>
  <c r="DN276" i="1"/>
  <c r="W321" i="1"/>
  <c r="DD271" i="1"/>
  <c r="DH271" i="1"/>
  <c r="DJ271" i="1"/>
  <c r="C345" i="1"/>
  <c r="FN345" i="1" s="1"/>
  <c r="DN241" i="1"/>
  <c r="DP241" i="1" s="1"/>
  <c r="CB274" i="1"/>
  <c r="BL274" i="1"/>
  <c r="BV161" i="1"/>
  <c r="BX161" i="1" s="1"/>
  <c r="CY253" i="1"/>
  <c r="DH255" i="1"/>
  <c r="DN255" i="1" s="1"/>
  <c r="CY176" i="1"/>
  <c r="CY173" i="1"/>
  <c r="AA330" i="1"/>
  <c r="AC330" i="1" s="1"/>
  <c r="BL216" i="1"/>
  <c r="CB216" i="1"/>
  <c r="AC192" i="1"/>
  <c r="DB183" i="1"/>
  <c r="CY183" i="1"/>
  <c r="DZ340" i="1"/>
  <c r="EB340" i="1" s="1"/>
  <c r="DH254" i="1"/>
  <c r="DJ289" i="1"/>
  <c r="W173" i="1"/>
  <c r="CD192" i="1"/>
  <c r="CH192" i="1"/>
  <c r="CJ192" i="1" s="1"/>
  <c r="DN356" i="1"/>
  <c r="DP356" i="1" s="1"/>
  <c r="CD356" i="1"/>
  <c r="CH356" i="1"/>
  <c r="CJ356" i="1" s="1"/>
  <c r="CD287" i="1"/>
  <c r="DN292" i="1"/>
  <c r="DP292" i="1" s="1"/>
  <c r="DJ242" i="1"/>
  <c r="BL335" i="1"/>
  <c r="DZ356" i="1"/>
  <c r="EB356" i="1" s="1"/>
  <c r="BJ357" i="1"/>
  <c r="U357" i="1"/>
  <c r="CB240" i="1"/>
  <c r="W161" i="1"/>
  <c r="DN233" i="1"/>
  <c r="DT233" i="1" s="1"/>
  <c r="DV233" i="1" s="1"/>
  <c r="DH245" i="1"/>
  <c r="DN245" i="1" s="1"/>
  <c r="DP245" i="1" s="1"/>
  <c r="DB246" i="1"/>
  <c r="DH246" i="1"/>
  <c r="DJ246" i="1" s="1"/>
  <c r="CD209" i="1"/>
  <c r="W337" i="1"/>
  <c r="AA337" i="1"/>
  <c r="AC337" i="1" s="1"/>
  <c r="W162" i="1"/>
  <c r="AA162" i="1"/>
  <c r="CY153" i="1"/>
  <c r="DB153" i="1"/>
  <c r="CJ203" i="1"/>
  <c r="CB333" i="1"/>
  <c r="CH333" i="1" s="1"/>
  <c r="BL333" i="1"/>
  <c r="DJ255" i="1"/>
  <c r="CY298" i="1"/>
  <c r="DH185" i="1"/>
  <c r="DJ185" i="1" s="1"/>
  <c r="CB202" i="1"/>
  <c r="CD204" i="1"/>
  <c r="CH204" i="1"/>
  <c r="CJ204" i="1" s="1"/>
  <c r="DD158" i="1"/>
  <c r="CY174" i="1"/>
  <c r="CD181" i="1"/>
  <c r="CH181" i="1"/>
  <c r="CJ181" i="1" s="1"/>
  <c r="W141" i="1"/>
  <c r="AA141" i="1"/>
  <c r="AC141" i="1" s="1"/>
  <c r="AA180" i="1"/>
  <c r="AC180" i="1" s="1"/>
  <c r="W180" i="1"/>
  <c r="BJ126" i="1"/>
  <c r="BL126" i="1"/>
  <c r="C350" i="1"/>
  <c r="FN350" i="1" s="1"/>
  <c r="FN337" i="1"/>
  <c r="CY225" i="1"/>
  <c r="DB225" i="1"/>
  <c r="DD225" i="1" s="1"/>
  <c r="AA339" i="1"/>
  <c r="AC339" i="1"/>
  <c r="DD344" i="1"/>
  <c r="DH344" i="1"/>
  <c r="DH211" i="1"/>
  <c r="DJ211" i="1" s="1"/>
  <c r="DH199" i="1"/>
  <c r="DD199" i="1"/>
  <c r="BL157" i="1"/>
  <c r="BV157" i="1"/>
  <c r="BX157" i="1" s="1"/>
  <c r="CH310" i="1"/>
  <c r="CJ310" i="1" s="1"/>
  <c r="CD310" i="1"/>
  <c r="CY273" i="1"/>
  <c r="BL211" i="1"/>
  <c r="CB211" i="1"/>
  <c r="CD211" i="1" s="1"/>
  <c r="W197" i="1"/>
  <c r="AA197" i="1"/>
  <c r="AC197" i="1" s="1"/>
  <c r="CB164" i="1"/>
  <c r="CD164" i="1" s="1"/>
  <c r="BL164" i="1"/>
  <c r="DH224" i="1"/>
  <c r="DJ224" i="1" s="1"/>
  <c r="CY185" i="1"/>
  <c r="DJ236" i="1"/>
  <c r="W211" i="1"/>
  <c r="AA211" i="1"/>
  <c r="AC211" i="1"/>
  <c r="DB175" i="1"/>
  <c r="DD175" i="1" s="1"/>
  <c r="DB294" i="1"/>
  <c r="DD294" i="1" s="1"/>
  <c r="CB206" i="1"/>
  <c r="CD206" i="1" s="1"/>
  <c r="AA153" i="1"/>
  <c r="AC153" i="1" s="1"/>
  <c r="BL292" i="1"/>
  <c r="CB292" i="1"/>
  <c r="CB219" i="1"/>
  <c r="CD219" i="1"/>
  <c r="BJ117" i="1"/>
  <c r="BL117" i="1"/>
  <c r="BF117" i="1"/>
  <c r="CO331" i="1"/>
  <c r="CS331" i="1"/>
  <c r="CT331" i="1" s="1"/>
  <c r="R117" i="1"/>
  <c r="U159" i="1"/>
  <c r="U201" i="1"/>
  <c r="AA201" i="1" s="1"/>
  <c r="AC201" i="1" s="1"/>
  <c r="BL222" i="1"/>
  <c r="CB222" i="1"/>
  <c r="M226" i="1"/>
  <c r="M232" i="1"/>
  <c r="CO273" i="1"/>
  <c r="CS273" i="1"/>
  <c r="CT273" i="1" s="1"/>
  <c r="M217" i="1"/>
  <c r="CW219" i="1"/>
  <c r="BF237" i="1"/>
  <c r="CT242" i="1"/>
  <c r="R244" i="1"/>
  <c r="AC266" i="1"/>
  <c r="M318" i="1"/>
  <c r="CO288" i="1"/>
  <c r="CS288" i="1"/>
  <c r="CT288" i="1" s="1"/>
  <c r="R236" i="1"/>
  <c r="R269" i="1"/>
  <c r="R279" i="1"/>
  <c r="M281" i="1"/>
  <c r="M307" i="1"/>
  <c r="M292" i="1"/>
  <c r="CT301" i="1"/>
  <c r="DB338" i="1"/>
  <c r="CS283" i="1"/>
  <c r="CT283" i="1" s="1"/>
  <c r="CT347" i="1"/>
  <c r="BJ348" i="1"/>
  <c r="BF348" i="1"/>
  <c r="BF324" i="1"/>
  <c r="CT334" i="1"/>
  <c r="CW334" i="1"/>
  <c r="CT346" i="1"/>
  <c r="R345" i="1"/>
  <c r="U345" i="1"/>
  <c r="W345" i="1" s="1"/>
  <c r="CT338" i="1"/>
  <c r="CW350" i="1"/>
  <c r="DB350" i="1" s="1"/>
  <c r="DD350" i="1" s="1"/>
  <c r="CW353" i="1"/>
  <c r="CO351" i="1"/>
  <c r="U353" i="1"/>
  <c r="W353" i="1"/>
  <c r="W357" i="1"/>
  <c r="AA357" i="1"/>
  <c r="AC357" i="1" s="1"/>
  <c r="DJ344" i="1"/>
  <c r="DN344" i="1"/>
  <c r="DT344" i="1" s="1"/>
  <c r="DJ245" i="1"/>
  <c r="DB353" i="1"/>
  <c r="DD353" i="1"/>
  <c r="CY353" i="1"/>
  <c r="DN185" i="1"/>
  <c r="DT185" i="1" s="1"/>
  <c r="DD153" i="1"/>
  <c r="DH153" i="1"/>
  <c r="DN153" i="1"/>
  <c r="DP153" i="1" s="1"/>
  <c r="W201" i="1"/>
  <c r="DB148" i="1"/>
  <c r="DD148" i="1" s="1"/>
  <c r="CY148" i="1"/>
  <c r="DT236" i="1"/>
  <c r="DV236" i="1" s="1"/>
  <c r="DD273" i="1"/>
  <c r="DN224" i="1"/>
  <c r="CD333" i="1"/>
  <c r="CJ333" i="1"/>
  <c r="CH202" i="1"/>
  <c r="CJ202" i="1" s="1"/>
  <c r="CD202" i="1"/>
  <c r="DJ153" i="1"/>
  <c r="DH353" i="1"/>
  <c r="DH148" i="1"/>
  <c r="DN148" i="1" s="1"/>
  <c r="BF358" i="1"/>
  <c r="CB358" i="1"/>
  <c r="CH358" i="1" s="1"/>
  <c r="CJ358" i="1" s="1"/>
  <c r="BL358" i="1"/>
  <c r="CB359" i="1"/>
  <c r="CD359" i="1" s="1"/>
  <c r="BL359" i="1"/>
  <c r="W359" i="1"/>
  <c r="BF359" i="1"/>
  <c r="BL360" i="1"/>
  <c r="CH360" i="1"/>
  <c r="CJ360" i="1"/>
  <c r="CD360" i="1"/>
  <c r="W360" i="1"/>
  <c r="AH361" i="1"/>
  <c r="BF361" i="1"/>
  <c r="CB361" i="1"/>
  <c r="CH361" i="1" s="1"/>
  <c r="CJ361" i="1" s="1"/>
  <c r="BL361" i="1"/>
  <c r="U361" i="1"/>
  <c r="W361" i="1" s="1"/>
  <c r="AA361" i="1"/>
  <c r="AC361" i="1" s="1"/>
  <c r="CD361" i="1"/>
  <c r="AA362" i="1"/>
  <c r="AC362" i="1" s="1"/>
  <c r="W362" i="1"/>
  <c r="BD362" i="1"/>
  <c r="BJ362" i="1" s="1"/>
  <c r="R362" i="1"/>
  <c r="R363" i="1"/>
  <c r="CB363" i="1"/>
  <c r="CD363" i="1"/>
  <c r="BL363" i="1"/>
  <c r="W363" i="1"/>
  <c r="AA363" i="1"/>
  <c r="AC363" i="1" s="1"/>
  <c r="BF363" i="1"/>
  <c r="CH363" i="1"/>
  <c r="CJ363" i="1" s="1"/>
  <c r="BF364" i="1"/>
  <c r="CD364" i="1"/>
  <c r="CH364" i="1"/>
  <c r="CJ364" i="1" s="1"/>
  <c r="BL364" i="1"/>
  <c r="AA365" i="1"/>
  <c r="AC365" i="1" s="1"/>
  <c r="W365" i="1"/>
  <c r="R365" i="1"/>
  <c r="CY283" i="1"/>
  <c r="DH177" i="1"/>
  <c r="DN177" i="1" s="1"/>
  <c r="DD177" i="1"/>
  <c r="DJ247" i="1"/>
  <c r="DN247" i="1"/>
  <c r="DP247" i="1" s="1"/>
  <c r="DP289" i="1"/>
  <c r="DT289" i="1"/>
  <c r="DZ289" i="1" s="1"/>
  <c r="EB289" i="1" s="1"/>
  <c r="DH338" i="1"/>
  <c r="DD338" i="1"/>
  <c r="CY165" i="1"/>
  <c r="DJ205" i="1"/>
  <c r="DN205" i="1"/>
  <c r="DT205" i="1" s="1"/>
  <c r="DJ297" i="1"/>
  <c r="DN297" i="1"/>
  <c r="DD174" i="1"/>
  <c r="DH155" i="1"/>
  <c r="DD155" i="1"/>
  <c r="DD265" i="1"/>
  <c r="DH265" i="1"/>
  <c r="DJ265" i="1"/>
  <c r="DN211" i="1"/>
  <c r="DT211" i="1" s="1"/>
  <c r="DV211" i="1" s="1"/>
  <c r="DH154" i="1"/>
  <c r="DH165" i="1"/>
  <c r="DJ165" i="1" s="1"/>
  <c r="DD165" i="1"/>
  <c r="DJ272" i="1"/>
  <c r="DN272" i="1"/>
  <c r="DP272" i="1" s="1"/>
  <c r="DH294" i="1"/>
  <c r="DN294" i="1" s="1"/>
  <c r="DT292" i="1"/>
  <c r="DH143" i="1"/>
  <c r="DD143" i="1"/>
  <c r="CW208" i="1"/>
  <c r="CY208" i="1" s="1"/>
  <c r="CT208" i="1"/>
  <c r="CY213" i="1"/>
  <c r="DB213" i="1"/>
  <c r="DD213" i="1"/>
  <c r="CT268" i="1"/>
  <c r="CW268" i="1"/>
  <c r="CY268" i="1" s="1"/>
  <c r="CW275" i="1"/>
  <c r="DB275" i="1" s="1"/>
  <c r="CT275" i="1"/>
  <c r="DB315" i="1"/>
  <c r="CY315" i="1"/>
  <c r="CW323" i="1"/>
  <c r="CY323" i="1" s="1"/>
  <c r="CT323" i="1"/>
  <c r="DB302" i="1"/>
  <c r="DD302" i="1" s="1"/>
  <c r="CY302" i="1"/>
  <c r="DB326" i="1"/>
  <c r="DD326" i="1" s="1"/>
  <c r="CY336" i="1"/>
  <c r="DB336" i="1"/>
  <c r="DD336" i="1"/>
  <c r="DJ284" i="1"/>
  <c r="DB262" i="1"/>
  <c r="CY262" i="1"/>
  <c r="DJ179" i="1"/>
  <c r="CW187" i="1"/>
  <c r="CT187" i="1"/>
  <c r="CY217" i="1"/>
  <c r="DB217" i="1"/>
  <c r="DD217" i="1"/>
  <c r="CW223" i="1"/>
  <c r="CT223" i="1"/>
  <c r="CW226" i="1"/>
  <c r="CT226" i="1"/>
  <c r="CY243" i="1"/>
  <c r="DB243" i="1"/>
  <c r="DB354" i="1"/>
  <c r="CY354" i="1"/>
  <c r="CY293" i="1"/>
  <c r="DH256" i="1"/>
  <c r="DD256" i="1"/>
  <c r="DD185" i="1"/>
  <c r="CW202" i="1"/>
  <c r="DB202" i="1" s="1"/>
  <c r="CT202" i="1"/>
  <c r="CW206" i="1"/>
  <c r="CT206" i="1"/>
  <c r="DB349" i="1"/>
  <c r="CY349" i="1"/>
  <c r="DB145" i="1"/>
  <c r="DH145" i="1" s="1"/>
  <c r="DN145" i="1" s="1"/>
  <c r="CY145" i="1"/>
  <c r="DH293" i="1"/>
  <c r="DD293" i="1"/>
  <c r="DJ288" i="1"/>
  <c r="DN288" i="1"/>
  <c r="DP288" i="1" s="1"/>
  <c r="CW168" i="1"/>
  <c r="CY168" i="1" s="1"/>
  <c r="CT177" i="1"/>
  <c r="CY197" i="1"/>
  <c r="DB197" i="1"/>
  <c r="DD197" i="1" s="1"/>
  <c r="CT343" i="1"/>
  <c r="DB307" i="1"/>
  <c r="DH307" i="1"/>
  <c r="CY307" i="1"/>
  <c r="CW322" i="1"/>
  <c r="CT322" i="1"/>
  <c r="CY348" i="1"/>
  <c r="DB348" i="1"/>
  <c r="DH348" i="1" s="1"/>
  <c r="DJ348" i="1" s="1"/>
  <c r="DB352" i="1"/>
  <c r="CY352" i="1"/>
  <c r="DB230" i="1"/>
  <c r="DH230" i="1" s="1"/>
  <c r="CY230" i="1"/>
  <c r="CT204" i="1"/>
  <c r="CW204" i="1"/>
  <c r="DB313" i="1"/>
  <c r="DH313" i="1" s="1"/>
  <c r="DN313" i="1" s="1"/>
  <c r="CY313" i="1"/>
  <c r="CY331" i="1"/>
  <c r="CT332" i="1"/>
  <c r="CW332" i="1"/>
  <c r="DD345" i="1"/>
  <c r="DH345" i="1"/>
  <c r="DJ345" i="1" s="1"/>
  <c r="DN347" i="1"/>
  <c r="DJ347" i="1"/>
  <c r="DH311" i="1"/>
  <c r="DN311" i="1" s="1"/>
  <c r="DB166" i="1"/>
  <c r="DD166" i="1" s="1"/>
  <c r="CY289" i="1"/>
  <c r="DB152" i="1"/>
  <c r="CY152" i="1"/>
  <c r="DB299" i="1"/>
  <c r="DH299" i="1"/>
  <c r="DJ299" i="1" s="1"/>
  <c r="CY299" i="1"/>
  <c r="DB221" i="1"/>
  <c r="CY221" i="1"/>
  <c r="CT159" i="1"/>
  <c r="CT266" i="1"/>
  <c r="CW266" i="1"/>
  <c r="DB267" i="1"/>
  <c r="CY267" i="1"/>
  <c r="DJ318" i="1"/>
  <c r="DN318" i="1"/>
  <c r="DB330" i="1"/>
  <c r="DH330" i="1" s="1"/>
  <c r="CY330" i="1"/>
  <c r="DB343" i="1"/>
  <c r="DH343" i="1" s="1"/>
  <c r="CY343" i="1"/>
  <c r="DN319" i="1"/>
  <c r="DH351" i="1"/>
  <c r="DJ351" i="1" s="1"/>
  <c r="DD351" i="1"/>
  <c r="DH328" i="1"/>
  <c r="DJ328" i="1" s="1"/>
  <c r="DD301" i="1"/>
  <c r="DH301" i="1"/>
  <c r="DJ301" i="1" s="1"/>
  <c r="DB162" i="1"/>
  <c r="DH162" i="1"/>
  <c r="DN162" i="1" s="1"/>
  <c r="DT162" i="1" s="1"/>
  <c r="DV162" i="1" s="1"/>
  <c r="CY162" i="1"/>
  <c r="CW239" i="1"/>
  <c r="CW339" i="1"/>
  <c r="CT339" i="1"/>
  <c r="DH341" i="1"/>
  <c r="DJ341" i="1" s="1"/>
  <c r="DD341" i="1"/>
  <c r="CY291" i="1"/>
  <c r="CY215" i="1"/>
  <c r="CY263" i="1"/>
  <c r="DB263" i="1"/>
  <c r="CT225" i="1"/>
  <c r="CT240" i="1"/>
  <c r="CW240" i="1"/>
  <c r="DB240" i="1" s="1"/>
  <c r="DB296" i="1"/>
  <c r="DD296" i="1" s="1"/>
  <c r="CY296" i="1"/>
  <c r="DD319" i="1"/>
  <c r="DN335" i="1"/>
  <c r="DP335" i="1" s="1"/>
  <c r="DJ335" i="1"/>
  <c r="CT221" i="1"/>
  <c r="CT231" i="1"/>
  <c r="CW231" i="1"/>
  <c r="CW314" i="1"/>
  <c r="DB314" i="1"/>
  <c r="DD314" i="1" s="1"/>
  <c r="CT314" i="1"/>
  <c r="CW309" i="1"/>
  <c r="CT309" i="1"/>
  <c r="CW317" i="1"/>
  <c r="DB317" i="1" s="1"/>
  <c r="DD317" i="1" s="1"/>
  <c r="CT317" i="1"/>
  <c r="CW207" i="1"/>
  <c r="CT207" i="1"/>
  <c r="CT215" i="1"/>
  <c r="DB282" i="1"/>
  <c r="DD282" i="1" s="1"/>
  <c r="CY282" i="1"/>
  <c r="CW308" i="1"/>
  <c r="CY308" i="1" s="1"/>
  <c r="CT308" i="1"/>
  <c r="EB355" i="1"/>
  <c r="DJ338" i="1"/>
  <c r="DN338" i="1"/>
  <c r="DT338" i="1" s="1"/>
  <c r="DZ338" i="1" s="1"/>
  <c r="DB207" i="1"/>
  <c r="DD207" i="1" s="1"/>
  <c r="CY207" i="1"/>
  <c r="CY240" i="1"/>
  <c r="DD299" i="1"/>
  <c r="DD307" i="1"/>
  <c r="DH217" i="1"/>
  <c r="DJ217" i="1" s="1"/>
  <c r="DT272" i="1"/>
  <c r="DZ272" i="1" s="1"/>
  <c r="EB272" i="1" s="1"/>
  <c r="CY231" i="1"/>
  <c r="DB231" i="1"/>
  <c r="DD221" i="1"/>
  <c r="DH221" i="1"/>
  <c r="DB322" i="1"/>
  <c r="CY322" i="1"/>
  <c r="DH262" i="1"/>
  <c r="DJ262" i="1" s="1"/>
  <c r="DD262" i="1"/>
  <c r="DB208" i="1"/>
  <c r="DN341" i="1"/>
  <c r="DP341" i="1" s="1"/>
  <c r="CY223" i="1"/>
  <c r="DB223" i="1"/>
  <c r="DH223" i="1" s="1"/>
  <c r="DN223" i="1" s="1"/>
  <c r="DB268" i="1"/>
  <c r="DD268" i="1" s="1"/>
  <c r="DN155" i="1"/>
  <c r="DJ155" i="1"/>
  <c r="DZ233" i="1"/>
  <c r="EB233" i="1"/>
  <c r="DB266" i="1"/>
  <c r="CY266" i="1"/>
  <c r="DB168" i="1"/>
  <c r="DD168" i="1" s="1"/>
  <c r="DH349" i="1"/>
  <c r="DD349" i="1"/>
  <c r="CY202" i="1"/>
  <c r="DH354" i="1"/>
  <c r="DN354" i="1" s="1"/>
  <c r="DD354" i="1"/>
  <c r="DJ177" i="1"/>
  <c r="DH152" i="1"/>
  <c r="DD152" i="1"/>
  <c r="DD313" i="1"/>
  <c r="DH243" i="1"/>
  <c r="DJ243" i="1" s="1"/>
  <c r="DD243" i="1"/>
  <c r="DT284" i="1"/>
  <c r="DB323" i="1"/>
  <c r="DH323" i="1" s="1"/>
  <c r="DH263" i="1"/>
  <c r="DJ263" i="1"/>
  <c r="DD263" i="1"/>
  <c r="DN328" i="1"/>
  <c r="DP347" i="1"/>
  <c r="DT347" i="1"/>
  <c r="DV347" i="1" s="1"/>
  <c r="DH352" i="1"/>
  <c r="DD352" i="1"/>
  <c r="DH326" i="1"/>
  <c r="DN326" i="1" s="1"/>
  <c r="CY309" i="1"/>
  <c r="DB309" i="1"/>
  <c r="DB239" i="1"/>
  <c r="CY239" i="1"/>
  <c r="DH336" i="1"/>
  <c r="DN336" i="1" s="1"/>
  <c r="DN165" i="1"/>
  <c r="DT165" i="1"/>
  <c r="DV165" i="1" s="1"/>
  <c r="DH302" i="1"/>
  <c r="DJ302" i="1" s="1"/>
  <c r="DN154" i="1"/>
  <c r="DP154" i="1" s="1"/>
  <c r="DJ154" i="1"/>
  <c r="DN265" i="1"/>
  <c r="DP265" i="1" s="1"/>
  <c r="DP205" i="1"/>
  <c r="DT247" i="1"/>
  <c r="DV247" i="1" s="1"/>
  <c r="CY314" i="1"/>
  <c r="DD162" i="1"/>
  <c r="DT319" i="1"/>
  <c r="DP319" i="1"/>
  <c r="CY332" i="1"/>
  <c r="DB332" i="1"/>
  <c r="DH332" i="1"/>
  <c r="DJ293" i="1"/>
  <c r="DN293" i="1"/>
  <c r="DT293" i="1" s="1"/>
  <c r="DV293" i="1" s="1"/>
  <c r="DB226" i="1"/>
  <c r="DH226" i="1" s="1"/>
  <c r="DN226" i="1" s="1"/>
  <c r="DT226" i="1" s="1"/>
  <c r="CY226" i="1"/>
  <c r="DN246" i="1"/>
  <c r="DH168" i="1"/>
  <c r="DJ168" i="1" s="1"/>
  <c r="DP338" i="1"/>
  <c r="DJ336" i="1"/>
  <c r="DN243" i="1"/>
  <c r="DJ354" i="1"/>
  <c r="DH266" i="1"/>
  <c r="DJ266" i="1" s="1"/>
  <c r="DD266" i="1"/>
  <c r="DD226" i="1"/>
  <c r="DJ145" i="1"/>
  <c r="DN352" i="1"/>
  <c r="DP352" i="1" s="1"/>
  <c r="DJ352" i="1"/>
  <c r="DD309" i="1"/>
  <c r="DH309" i="1"/>
  <c r="DN309" i="1" s="1"/>
  <c r="DJ313" i="1"/>
  <c r="DT155" i="1"/>
  <c r="DP155" i="1"/>
  <c r="DH322" i="1"/>
  <c r="DN322" i="1" s="1"/>
  <c r="DP322" i="1" s="1"/>
  <c r="DD322" i="1"/>
  <c r="DP165" i="1"/>
  <c r="DT265" i="1"/>
  <c r="DV265" i="1" s="1"/>
  <c r="DT352" i="1"/>
  <c r="DV352" i="1" s="1"/>
  <c r="EB338" i="1"/>
  <c r="DZ155" i="1"/>
  <c r="EB155" i="1" s="1"/>
  <c r="DV155" i="1"/>
  <c r="DN168" i="1"/>
  <c r="DZ293" i="1"/>
  <c r="EB293" i="1" s="1"/>
  <c r="DP243" i="1"/>
  <c r="DT243" i="1"/>
  <c r="DJ309" i="1"/>
  <c r="BF366" i="1"/>
  <c r="BJ366" i="1"/>
  <c r="W366" i="1"/>
  <c r="BL367" i="1"/>
  <c r="CB367" i="1"/>
  <c r="CH367" i="1" s="1"/>
  <c r="CJ367" i="1" s="1"/>
  <c r="U367" i="1"/>
  <c r="W367" i="1" s="1"/>
  <c r="BL368" i="1"/>
  <c r="CB368" i="1"/>
  <c r="BF368" i="1"/>
  <c r="BF369" i="1"/>
  <c r="CB369" i="1"/>
  <c r="BL369" i="1"/>
  <c r="W369" i="1"/>
  <c r="AA369" i="1"/>
  <c r="AC369" i="1" s="1"/>
  <c r="R369" i="1"/>
  <c r="CB370" i="1"/>
  <c r="CH370" i="1" s="1"/>
  <c r="CJ370" i="1" s="1"/>
  <c r="BL370" i="1"/>
  <c r="BF370" i="1"/>
  <c r="AA370" i="1"/>
  <c r="AC370" i="1" s="1"/>
  <c r="W370" i="1"/>
  <c r="AA374" i="1"/>
  <c r="AC374" i="1" s="1"/>
  <c r="W374" i="1"/>
  <c r="R374" i="1"/>
  <c r="W375" i="1"/>
  <c r="AA375" i="1"/>
  <c r="AC375" i="1"/>
  <c r="BL376" i="1"/>
  <c r="CB376" i="1"/>
  <c r="U376" i="1"/>
  <c r="W376" i="1" s="1"/>
  <c r="AA376" i="1"/>
  <c r="AC376" i="1" s="1"/>
  <c r="BL377" i="1"/>
  <c r="CB377" i="1"/>
  <c r="CD377" i="1" s="1"/>
  <c r="BF377" i="1"/>
  <c r="W377" i="1"/>
  <c r="AA377" i="1"/>
  <c r="AC377" i="1" s="1"/>
  <c r="R377" i="1"/>
  <c r="CH377" i="1"/>
  <c r="CJ377" i="1" s="1"/>
  <c r="M378" i="1"/>
  <c r="W378" i="1"/>
  <c r="AA378" i="1"/>
  <c r="AC378" i="1" s="1"/>
  <c r="R378" i="1"/>
  <c r="M380" i="1"/>
  <c r="W380" i="1"/>
  <c r="AA380" i="1"/>
  <c r="AC380" i="1"/>
  <c r="CD380" i="1"/>
  <c r="CH380" i="1"/>
  <c r="CJ380" i="1" s="1"/>
  <c r="BL380" i="1"/>
  <c r="R380" i="1"/>
  <c r="CB381" i="1"/>
  <c r="CD381" i="1" s="1"/>
  <c r="BL381" i="1"/>
  <c r="BL382" i="1"/>
  <c r="CB382" i="1"/>
  <c r="CD382" i="1" s="1"/>
  <c r="AA382" i="1"/>
  <c r="AC382" i="1" s="1"/>
  <c r="CH382" i="1"/>
  <c r="CJ382" i="1" s="1"/>
  <c r="CB383" i="1"/>
  <c r="CH383" i="1" s="1"/>
  <c r="CJ383" i="1" s="1"/>
  <c r="BL383" i="1"/>
  <c r="W383" i="1"/>
  <c r="AA383" i="1"/>
  <c r="AC383" i="1" s="1"/>
  <c r="R383" i="1"/>
  <c r="CD383" i="1"/>
  <c r="BF384" i="1"/>
  <c r="CB384" i="1"/>
  <c r="CH384" i="1" s="1"/>
  <c r="CJ384" i="1" s="1"/>
  <c r="BL384" i="1"/>
  <c r="W384" i="1"/>
  <c r="AA384" i="1"/>
  <c r="AC384" i="1" s="1"/>
  <c r="R384" i="1"/>
  <c r="CD384" i="1"/>
  <c r="AA386" i="1"/>
  <c r="AC386" i="1" s="1"/>
  <c r="W386" i="1"/>
  <c r="R386" i="1"/>
  <c r="W387" i="1"/>
  <c r="AA387" i="1"/>
  <c r="AC387" i="1"/>
  <c r="W388" i="1"/>
  <c r="AA388" i="1"/>
  <c r="AC388" i="1" s="1"/>
  <c r="R388" i="1"/>
  <c r="AH388" i="1"/>
  <c r="BJ388" i="1"/>
  <c r="CB388" i="1" s="1"/>
  <c r="CD388" i="1" s="1"/>
  <c r="BJ389" i="1"/>
  <c r="BF389" i="1"/>
  <c r="AA389" i="1"/>
  <c r="AC389" i="1"/>
  <c r="W389" i="1"/>
  <c r="R389" i="1"/>
  <c r="R390" i="1"/>
  <c r="AH390" i="1"/>
  <c r="BP390" i="1"/>
  <c r="BR390" i="1"/>
  <c r="BF390" i="1"/>
  <c r="BJ390" i="1"/>
  <c r="W390" i="1"/>
  <c r="CH391" i="1"/>
  <c r="CJ391" i="1" s="1"/>
  <c r="CD391" i="1"/>
  <c r="AA391" i="1"/>
  <c r="AC391" i="1"/>
  <c r="W391" i="1"/>
  <c r="CB302" i="1"/>
  <c r="BL302" i="1"/>
  <c r="DN263" i="1"/>
  <c r="DN351" i="1"/>
  <c r="DT351" i="1" s="1"/>
  <c r="DZ351" i="1" s="1"/>
  <c r="EB351" i="1" s="1"/>
  <c r="DB339" i="1"/>
  <c r="DD339" i="1" s="1"/>
  <c r="CY339" i="1"/>
  <c r="AA353" i="1"/>
  <c r="AC353" i="1" s="1"/>
  <c r="BL304" i="1"/>
  <c r="CB304" i="1"/>
  <c r="CD304" i="1" s="1"/>
  <c r="CH294" i="1"/>
  <c r="CJ294" i="1" s="1"/>
  <c r="CD294" i="1"/>
  <c r="CH297" i="1"/>
  <c r="CJ297" i="1" s="1"/>
  <c r="CD297" i="1"/>
  <c r="BL348" i="1"/>
  <c r="CB348" i="1"/>
  <c r="DP176" i="1"/>
  <c r="DT176" i="1"/>
  <c r="CD271" i="1"/>
  <c r="CH271" i="1"/>
  <c r="CJ271" i="1" s="1"/>
  <c r="AA367" i="1"/>
  <c r="AC367" i="1" s="1"/>
  <c r="DH268" i="1"/>
  <c r="DN268" i="1" s="1"/>
  <c r="DH213" i="1"/>
  <c r="DD145" i="1"/>
  <c r="DB206" i="1"/>
  <c r="CY206" i="1"/>
  <c r="CY350" i="1"/>
  <c r="DJ176" i="1"/>
  <c r="CH168" i="1"/>
  <c r="CJ168" i="1" s="1"/>
  <c r="CD168" i="1"/>
  <c r="DN327" i="1"/>
  <c r="DJ327" i="1"/>
  <c r="DB346" i="1"/>
  <c r="CY346" i="1"/>
  <c r="DZ162" i="1"/>
  <c r="EB162" i="1" s="1"/>
  <c r="DD332" i="1"/>
  <c r="DT245" i="1"/>
  <c r="W130" i="1"/>
  <c r="AA130" i="1"/>
  <c r="AC130" i="1" s="1"/>
  <c r="CH178" i="1"/>
  <c r="CJ178" i="1" s="1"/>
  <c r="CD339" i="1"/>
  <c r="CH339" i="1"/>
  <c r="CJ339" i="1" s="1"/>
  <c r="CD367" i="1"/>
  <c r="DD231" i="1"/>
  <c r="DH231" i="1"/>
  <c r="DN231" i="1" s="1"/>
  <c r="DD343" i="1"/>
  <c r="DH166" i="1"/>
  <c r="DJ166" i="1" s="1"/>
  <c r="W278" i="1"/>
  <c r="DT241" i="1"/>
  <c r="DZ241" i="1" s="1"/>
  <c r="EB241" i="1" s="1"/>
  <c r="CH165" i="1"/>
  <c r="CJ165" i="1" s="1"/>
  <c r="CD165" i="1"/>
  <c r="CB170" i="1"/>
  <c r="CD170" i="1" s="1"/>
  <c r="BL170" i="1"/>
  <c r="W159" i="1"/>
  <c r="AA159" i="1"/>
  <c r="AC159" i="1"/>
  <c r="DJ218" i="1"/>
  <c r="DN218" i="1"/>
  <c r="AA261" i="1"/>
  <c r="AC261" i="1"/>
  <c r="W261" i="1"/>
  <c r="BL362" i="1"/>
  <c r="CB362" i="1"/>
  <c r="DP344" i="1"/>
  <c r="DD223" i="1"/>
  <c r="DH207" i="1"/>
  <c r="DJ207" i="1" s="1"/>
  <c r="DH296" i="1"/>
  <c r="CH219" i="1"/>
  <c r="CJ219" i="1"/>
  <c r="DH350" i="1"/>
  <c r="CH205" i="1"/>
  <c r="CJ205" i="1" s="1"/>
  <c r="DJ173" i="1"/>
  <c r="DN173" i="1"/>
  <c r="CD217" i="1"/>
  <c r="CH217" i="1"/>
  <c r="CJ217" i="1"/>
  <c r="CD273" i="1"/>
  <c r="CH273" i="1"/>
  <c r="CJ273" i="1" s="1"/>
  <c r="DP233" i="1"/>
  <c r="CD242" i="1"/>
  <c r="BL196" i="1"/>
  <c r="CD315" i="1"/>
  <c r="CH315" i="1"/>
  <c r="CJ315" i="1" s="1"/>
  <c r="DB232" i="1"/>
  <c r="DD232" i="1" s="1"/>
  <c r="CY232" i="1"/>
  <c r="AA146" i="1"/>
  <c r="AC146" i="1" s="1"/>
  <c r="W146" i="1"/>
  <c r="BJ140" i="1"/>
  <c r="BL140" i="1"/>
  <c r="BF140" i="1"/>
  <c r="DP248" i="1"/>
  <c r="DP195" i="1"/>
  <c r="DD173" i="1"/>
  <c r="DH149" i="1"/>
  <c r="BF240" i="1"/>
  <c r="W192" i="1"/>
  <c r="CD306" i="1"/>
  <c r="AA120" i="1"/>
  <c r="AC120" i="1"/>
  <c r="DH227" i="1"/>
  <c r="CH340" i="1"/>
  <c r="CJ340" i="1" s="1"/>
  <c r="CD340" i="1"/>
  <c r="BL288" i="1"/>
  <c r="CB288" i="1"/>
  <c r="CD182" i="1"/>
  <c r="CH182" i="1"/>
  <c r="CJ182" i="1" s="1"/>
  <c r="CH285" i="1"/>
  <c r="CJ285" i="1" s="1"/>
  <c r="CD285" i="1"/>
  <c r="AA119" i="1"/>
  <c r="AC119" i="1" s="1"/>
  <c r="W119" i="1"/>
  <c r="DD246" i="1"/>
  <c r="DV248" i="1"/>
  <c r="CD345" i="1"/>
  <c r="CH345" i="1"/>
  <c r="CJ345" i="1" s="1"/>
  <c r="AA182" i="1"/>
  <c r="AC182" i="1" s="1"/>
  <c r="W182" i="1"/>
  <c r="W181" i="1"/>
  <c r="AA181" i="1"/>
  <c r="AC181" i="1" s="1"/>
  <c r="CH211" i="1"/>
  <c r="CJ211" i="1"/>
  <c r="DZ195" i="1"/>
  <c r="EB195" i="1" s="1"/>
  <c r="DH298" i="1"/>
  <c r="DJ298" i="1" s="1"/>
  <c r="DN271" i="1"/>
  <c r="DP271" i="1" s="1"/>
  <c r="DB274" i="1"/>
  <c r="DH274" i="1" s="1"/>
  <c r="CD293" i="1"/>
  <c r="DH164" i="1"/>
  <c r="DN164" i="1" s="1"/>
  <c r="CH328" i="1"/>
  <c r="CJ328" i="1"/>
  <c r="CD328" i="1"/>
  <c r="BL156" i="1"/>
  <c r="CH334" i="1"/>
  <c r="CJ334" i="1" s="1"/>
  <c r="DH228" i="1"/>
  <c r="DJ228" i="1" s="1"/>
  <c r="DD228" i="1"/>
  <c r="AA283" i="1"/>
  <c r="AC283" i="1"/>
  <c r="DJ215" i="1"/>
  <c r="DN215" i="1"/>
  <c r="C336" i="1"/>
  <c r="FN323" i="1"/>
  <c r="DH220" i="1"/>
  <c r="DD220" i="1"/>
  <c r="C341" i="1"/>
  <c r="FN328" i="1"/>
  <c r="AA156" i="1"/>
  <c r="AC156" i="1" s="1"/>
  <c r="W156" i="1"/>
  <c r="C352" i="1"/>
  <c r="FN352" i="1"/>
  <c r="FN339" i="1"/>
  <c r="DD249" i="1"/>
  <c r="DH249" i="1"/>
  <c r="DN249" i="1" s="1"/>
  <c r="DP249" i="1" s="1"/>
  <c r="BL281" i="1"/>
  <c r="CB281" i="1"/>
  <c r="CD281" i="1" s="1"/>
  <c r="BF122" i="1"/>
  <c r="BJ122" i="1"/>
  <c r="BL122" i="1" s="1"/>
  <c r="DB193" i="1"/>
  <c r="DH193" i="1" s="1"/>
  <c r="DN193" i="1" s="1"/>
  <c r="CY193" i="1"/>
  <c r="CY194" i="1"/>
  <c r="DB194" i="1"/>
  <c r="U203" i="1"/>
  <c r="W203" i="1" s="1"/>
  <c r="R203" i="1"/>
  <c r="CD207" i="1"/>
  <c r="CH207" i="1"/>
  <c r="CJ207" i="1" s="1"/>
  <c r="CH354" i="1"/>
  <c r="CJ354" i="1" s="1"/>
  <c r="DJ340" i="1"/>
  <c r="W336" i="1"/>
  <c r="AA336" i="1"/>
  <c r="AC336" i="1" s="1"/>
  <c r="U126" i="1"/>
  <c r="AA126" i="1" s="1"/>
  <c r="AC126" i="1" s="1"/>
  <c r="DB295" i="1"/>
  <c r="CY295" i="1"/>
  <c r="R121" i="1"/>
  <c r="U121" i="1"/>
  <c r="W121" i="1" s="1"/>
  <c r="AA323" i="1"/>
  <c r="AC323" i="1" s="1"/>
  <c r="W323" i="1"/>
  <c r="DH304" i="1"/>
  <c r="DJ304" i="1" s="1"/>
  <c r="DD304" i="1"/>
  <c r="AA128" i="1"/>
  <c r="AC128" i="1" s="1"/>
  <c r="W128" i="1"/>
  <c r="CH305" i="1"/>
  <c r="CJ305" i="1" s="1"/>
  <c r="CD305" i="1"/>
  <c r="DH324" i="1"/>
  <c r="DD324" i="1"/>
  <c r="CY157" i="1"/>
  <c r="DB157" i="1"/>
  <c r="BF141" i="1"/>
  <c r="BJ141" i="1"/>
  <c r="BL141" i="1" s="1"/>
  <c r="BL285" i="1"/>
  <c r="CB229" i="1"/>
  <c r="CB243" i="1"/>
  <c r="CD243" i="1" s="1"/>
  <c r="CW184" i="1"/>
  <c r="DB184" i="1" s="1"/>
  <c r="DH184" i="1" s="1"/>
  <c r="CT184" i="1"/>
  <c r="BL209" i="1"/>
  <c r="W243" i="1"/>
  <c r="DH150" i="1"/>
  <c r="DJ150" i="1" s="1"/>
  <c r="CW181" i="1"/>
  <c r="DB181" i="1" s="1"/>
  <c r="DH181" i="1" s="1"/>
  <c r="CT181" i="1"/>
  <c r="AA169" i="1"/>
  <c r="AC169" i="1" s="1"/>
  <c r="CB225" i="1"/>
  <c r="BJ123" i="1"/>
  <c r="BL123" i="1" s="1"/>
  <c r="BF250" i="1"/>
  <c r="BJ250" i="1"/>
  <c r="CB250" i="1" s="1"/>
  <c r="CD250" i="1" s="1"/>
  <c r="CW169" i="1"/>
  <c r="DB169" i="1" s="1"/>
  <c r="CY269" i="1"/>
  <c r="DB269" i="1"/>
  <c r="AA229" i="1"/>
  <c r="AC229" i="1" s="1"/>
  <c r="W229" i="1"/>
  <c r="FO380" i="1"/>
  <c r="B393" i="1"/>
  <c r="FO393" i="1" s="1"/>
  <c r="CT229" i="1"/>
  <c r="CT222" i="1"/>
  <c r="B389" i="1"/>
  <c r="FO389" i="1" s="1"/>
  <c r="FO377" i="1"/>
  <c r="CT250" i="1"/>
  <c r="CT262" i="1"/>
  <c r="CW305" i="1"/>
  <c r="CT305" i="1"/>
  <c r="A358" i="1"/>
  <c r="C370" i="1"/>
  <c r="C382" i="1" s="1"/>
  <c r="C395" i="1" s="1"/>
  <c r="FN358" i="1"/>
  <c r="A359" i="1"/>
  <c r="FN359" i="1"/>
  <c r="C371" i="1"/>
  <c r="C383" i="1" s="1"/>
  <c r="C360" i="1"/>
  <c r="C321" i="1"/>
  <c r="C334" i="1" s="1"/>
  <c r="CT320" i="1"/>
  <c r="DD340" i="1"/>
  <c r="FO378" i="1"/>
  <c r="B390" i="1"/>
  <c r="FO390" i="1" s="1"/>
  <c r="DD358" i="1"/>
  <c r="CT284" i="1"/>
  <c r="BF353" i="1"/>
  <c r="BJ353" i="1"/>
  <c r="CB353" i="1" s="1"/>
  <c r="R364" i="1"/>
  <c r="U364" i="1"/>
  <c r="AA364" i="1" s="1"/>
  <c r="AC364" i="1" s="1"/>
  <c r="U318" i="1"/>
  <c r="M359" i="1"/>
  <c r="R360" i="1"/>
  <c r="EB361" i="1"/>
  <c r="FO379" i="1"/>
  <c r="B391" i="1"/>
  <c r="FO391" i="1" s="1"/>
  <c r="R358" i="1"/>
  <c r="U358" i="1"/>
  <c r="W358" i="1" s="1"/>
  <c r="M365" i="1"/>
  <c r="FO370" i="1"/>
  <c r="B382" i="1"/>
  <c r="B395" i="1" s="1"/>
  <c r="FO395" i="1" s="1"/>
  <c r="BF360" i="1"/>
  <c r="FO368" i="1"/>
  <c r="FO376" i="1"/>
  <c r="B381" i="1"/>
  <c r="DP393" i="1"/>
  <c r="CT393" i="1"/>
  <c r="CY169" i="1"/>
  <c r="W126" i="1"/>
  <c r="W318" i="1"/>
  <c r="AA318" i="1"/>
  <c r="AC318" i="1" s="1"/>
  <c r="CD225" i="1"/>
  <c r="CH225" i="1"/>
  <c r="CJ225" i="1"/>
  <c r="CY184" i="1"/>
  <c r="AA121" i="1"/>
  <c r="AC121" i="1" s="1"/>
  <c r="DJ149" i="1"/>
  <c r="DN149" i="1"/>
  <c r="DT149" i="1" s="1"/>
  <c r="CD362" i="1"/>
  <c r="CH362" i="1"/>
  <c r="CJ362" i="1" s="1"/>
  <c r="DD346" i="1"/>
  <c r="DH346" i="1"/>
  <c r="W364" i="1"/>
  <c r="A370" i="1"/>
  <c r="FN370" i="1"/>
  <c r="CH243" i="1"/>
  <c r="CJ243" i="1" s="1"/>
  <c r="DN324" i="1"/>
  <c r="DJ324" i="1"/>
  <c r="DN220" i="1"/>
  <c r="DP220" i="1" s="1"/>
  <c r="DJ220" i="1"/>
  <c r="DN227" i="1"/>
  <c r="DP227" i="1" s="1"/>
  <c r="DJ227" i="1"/>
  <c r="DH232" i="1"/>
  <c r="DJ232" i="1" s="1"/>
  <c r="DP173" i="1"/>
  <c r="DT173" i="1"/>
  <c r="DZ173" i="1" s="1"/>
  <c r="EB173" i="1" s="1"/>
  <c r="DV245" i="1"/>
  <c r="DZ245" i="1"/>
  <c r="EB245" i="1" s="1"/>
  <c r="DP327" i="1"/>
  <c r="DT327" i="1"/>
  <c r="DV327" i="1" s="1"/>
  <c r="DB305" i="1"/>
  <c r="CY305" i="1"/>
  <c r="DT215" i="1"/>
  <c r="DV215" i="1" s="1"/>
  <c r="DP215" i="1"/>
  <c r="C354" i="1"/>
  <c r="FN341" i="1"/>
  <c r="CH170" i="1"/>
  <c r="AA358" i="1"/>
  <c r="AC358" i="1" s="1"/>
  <c r="DJ296" i="1"/>
  <c r="DN296" i="1"/>
  <c r="DT296" i="1" s="1"/>
  <c r="CH229" i="1"/>
  <c r="CJ229" i="1" s="1"/>
  <c r="CD229" i="1"/>
  <c r="DN166" i="1"/>
  <c r="DZ176" i="1"/>
  <c r="EB176" i="1" s="1"/>
  <c r="DV176" i="1"/>
  <c r="C372" i="1"/>
  <c r="FN372" i="1" s="1"/>
  <c r="C361" i="1"/>
  <c r="FN361" i="1" s="1"/>
  <c r="A360" i="1"/>
  <c r="FN360" i="1"/>
  <c r="CH288" i="1"/>
  <c r="CJ288" i="1" s="1"/>
  <c r="CD288" i="1"/>
  <c r="BL250" i="1"/>
  <c r="DH339" i="1"/>
  <c r="FN321" i="1"/>
  <c r="CY181" i="1"/>
  <c r="DN304" i="1"/>
  <c r="DH295" i="1"/>
  <c r="DJ295" i="1" s="1"/>
  <c r="DD295" i="1"/>
  <c r="C349" i="1"/>
  <c r="FN349" i="1" s="1"/>
  <c r="FN336" i="1"/>
  <c r="DN207" i="1"/>
  <c r="DP218" i="1"/>
  <c r="DT218" i="1"/>
  <c r="DV218" i="1" s="1"/>
  <c r="DJ231" i="1"/>
  <c r="CD348" i="1"/>
  <c r="CH348" i="1"/>
  <c r="CJ348" i="1" s="1"/>
  <c r="DP263" i="1"/>
  <c r="DT263" i="1"/>
  <c r="DV263" i="1" s="1"/>
  <c r="CH302" i="1"/>
  <c r="CJ302" i="1" s="1"/>
  <c r="CD302" i="1"/>
  <c r="EL162" i="1"/>
  <c r="EN162" i="1" s="1"/>
  <c r="DD194" i="1"/>
  <c r="DH194" i="1"/>
  <c r="DJ194" i="1" s="1"/>
  <c r="DN350" i="1"/>
  <c r="DP350" i="1" s="1"/>
  <c r="DJ350" i="1"/>
  <c r="DJ213" i="1"/>
  <c r="DN213" i="1"/>
  <c r="DT213" i="1" s="1"/>
  <c r="DZ213" i="1" s="1"/>
  <c r="EB213" i="1" s="1"/>
  <c r="DD157" i="1"/>
  <c r="DH157" i="1"/>
  <c r="DJ157" i="1" s="1"/>
  <c r="DN194" i="1"/>
  <c r="DP194" i="1" s="1"/>
  <c r="DP166" i="1"/>
  <c r="DT166" i="1"/>
  <c r="DT231" i="1"/>
  <c r="DV231" i="1" s="1"/>
  <c r="DP231" i="1"/>
  <c r="C373" i="1"/>
  <c r="A373" i="1" s="1"/>
  <c r="DH305" i="1"/>
  <c r="DN305" i="1" s="1"/>
  <c r="DD305" i="1"/>
  <c r="A382" i="1"/>
  <c r="FN382" i="1"/>
  <c r="FN334" i="1"/>
  <c r="C347" i="1"/>
  <c r="FN347" i="1" s="1"/>
  <c r="A372" i="1"/>
  <c r="A354" i="1"/>
  <c r="FN354" i="1"/>
  <c r="DP324" i="1"/>
  <c r="DT324" i="1"/>
  <c r="DV324" i="1" s="1"/>
  <c r="DN157" i="1"/>
  <c r="DP157" i="1" s="1"/>
  <c r="CH250" i="1"/>
  <c r="CJ250" i="1" s="1"/>
  <c r="DT304" i="1"/>
  <c r="DZ304" i="1" s="1"/>
  <c r="EB304" i="1" s="1"/>
  <c r="DP304" i="1"/>
  <c r="DN339" i="1"/>
  <c r="DP339" i="1" s="1"/>
  <c r="DJ339" i="1"/>
  <c r="DN346" i="1"/>
  <c r="DT346" i="1" s="1"/>
  <c r="DJ346" i="1"/>
  <c r="DP296" i="1"/>
  <c r="DN295" i="1"/>
  <c r="DT295" i="1" s="1"/>
  <c r="DV295" i="1" s="1"/>
  <c r="DP207" i="1"/>
  <c r="DT207" i="1"/>
  <c r="DZ207" i="1" s="1"/>
  <c r="EB207" i="1" s="1"/>
  <c r="DV173" i="1"/>
  <c r="DZ231" i="1"/>
  <c r="EB231" i="1" s="1"/>
  <c r="DT339" i="1"/>
  <c r="DV339" i="1" s="1"/>
  <c r="DZ324" i="1"/>
  <c r="EB324" i="1" s="1"/>
  <c r="DJ305" i="1"/>
  <c r="DZ166" i="1"/>
  <c r="EB166" i="1" s="1"/>
  <c r="DV166" i="1"/>
  <c r="DV207" i="1"/>
  <c r="DH169" i="1" l="1"/>
  <c r="DD169" i="1"/>
  <c r="DZ226" i="1"/>
  <c r="EB226" i="1" s="1"/>
  <c r="DV226" i="1"/>
  <c r="DT354" i="1"/>
  <c r="DP354" i="1"/>
  <c r="DD222" i="1"/>
  <c r="DH222" i="1"/>
  <c r="CD353" i="1"/>
  <c r="CH353" i="1"/>
  <c r="CJ353" i="1" s="1"/>
  <c r="DD331" i="1"/>
  <c r="DH331" i="1"/>
  <c r="DV344" i="1"/>
  <c r="DZ344" i="1"/>
  <c r="EB344" i="1" s="1"/>
  <c r="DP164" i="1"/>
  <c r="DT164" i="1"/>
  <c r="DV164" i="1" s="1"/>
  <c r="DT268" i="1"/>
  <c r="DZ268" i="1" s="1"/>
  <c r="EB268" i="1" s="1"/>
  <c r="DP268" i="1"/>
  <c r="DD283" i="1"/>
  <c r="DH283" i="1"/>
  <c r="DN274" i="1"/>
  <c r="DJ274" i="1"/>
  <c r="DP193" i="1"/>
  <c r="DT193" i="1"/>
  <c r="DP148" i="1"/>
  <c r="DT148" i="1"/>
  <c r="DH314" i="1"/>
  <c r="DH197" i="1"/>
  <c r="BL388" i="1"/>
  <c r="CY317" i="1"/>
  <c r="AA345" i="1"/>
  <c r="AC345" i="1" s="1"/>
  <c r="CB163" i="1"/>
  <c r="BL324" i="1"/>
  <c r="CB324" i="1"/>
  <c r="AA285" i="1"/>
  <c r="AC285" i="1" s="1"/>
  <c r="W285" i="1"/>
  <c r="DH260" i="1"/>
  <c r="DN260" i="1" s="1"/>
  <c r="DD260" i="1"/>
  <c r="CH200" i="1"/>
  <c r="CJ200" i="1" s="1"/>
  <c r="CD200" i="1"/>
  <c r="CB296" i="1"/>
  <c r="BL296" i="1"/>
  <c r="DP236" i="1"/>
  <c r="DB151" i="1"/>
  <c r="CY151" i="1"/>
  <c r="CY191" i="1"/>
  <c r="DB191" i="1"/>
  <c r="DD191" i="1" s="1"/>
  <c r="BJ193" i="1"/>
  <c r="BF193" i="1"/>
  <c r="CB197" i="1"/>
  <c r="BL197" i="1"/>
  <c r="CW200" i="1"/>
  <c r="CT200" i="1"/>
  <c r="BJ224" i="1"/>
  <c r="BF224" i="1"/>
  <c r="BL232" i="1"/>
  <c r="CB232" i="1"/>
  <c r="W257" i="1"/>
  <c r="AA257" i="1"/>
  <c r="AC257" i="1" s="1"/>
  <c r="DP295" i="1"/>
  <c r="DJ203" i="1"/>
  <c r="DN203" i="1"/>
  <c r="DH186" i="1"/>
  <c r="DD186" i="1"/>
  <c r="BL262" i="1"/>
  <c r="CB262" i="1"/>
  <c r="DT350" i="1"/>
  <c r="DZ327" i="1"/>
  <c r="EB327" i="1" s="1"/>
  <c r="BL353" i="1"/>
  <c r="DD193" i="1"/>
  <c r="FN383" i="1"/>
  <c r="C396" i="1"/>
  <c r="CD280" i="1"/>
  <c r="AA160" i="1"/>
  <c r="AC160" i="1" s="1"/>
  <c r="A361" i="1"/>
  <c r="DZ263" i="1"/>
  <c r="EB263" i="1" s="1"/>
  <c r="DZ236" i="1"/>
  <c r="EB236" i="1" s="1"/>
  <c r="DZ347" i="1"/>
  <c r="EB347" i="1" s="1"/>
  <c r="DN266" i="1"/>
  <c r="DZ352" i="1"/>
  <c r="EB352" i="1" s="1"/>
  <c r="DN299" i="1"/>
  <c r="DT154" i="1"/>
  <c r="DH317" i="1"/>
  <c r="DJ311" i="1"/>
  <c r="CH359" i="1"/>
  <c r="CJ359" i="1" s="1"/>
  <c r="CD358" i="1"/>
  <c r="W144" i="1"/>
  <c r="CH326" i="1"/>
  <c r="CJ326" i="1" s="1"/>
  <c r="CD326" i="1"/>
  <c r="AA312" i="1"/>
  <c r="AC312" i="1" s="1"/>
  <c r="W312" i="1"/>
  <c r="W140" i="1"/>
  <c r="AA140" i="1"/>
  <c r="AC140" i="1" s="1"/>
  <c r="CB338" i="1"/>
  <c r="BL338" i="1"/>
  <c r="BL220" i="1"/>
  <c r="CB220" i="1"/>
  <c r="W158" i="1"/>
  <c r="AA158" i="1"/>
  <c r="DB252" i="1"/>
  <c r="CY252" i="1"/>
  <c r="CY160" i="1"/>
  <c r="DB160" i="1"/>
  <c r="CW161" i="1"/>
  <c r="CT161" i="1"/>
  <c r="BJ179" i="1"/>
  <c r="BF179" i="1"/>
  <c r="BF214" i="1"/>
  <c r="BJ214" i="1"/>
  <c r="CY214" i="1"/>
  <c r="DB214" i="1"/>
  <c r="AA235" i="1"/>
  <c r="AC235" i="1" s="1"/>
  <c r="W235" i="1"/>
  <c r="DT227" i="1"/>
  <c r="C384" i="1"/>
  <c r="C362" i="1"/>
  <c r="DD274" i="1"/>
  <c r="FO381" i="1"/>
  <c r="B394" i="1"/>
  <c r="FO394" i="1" s="1"/>
  <c r="CY222" i="1"/>
  <c r="DT322" i="1"/>
  <c r="DP293" i="1"/>
  <c r="CY275" i="1"/>
  <c r="DT255" i="1"/>
  <c r="DP255" i="1"/>
  <c r="AA166" i="1"/>
  <c r="AC166" i="1" s="1"/>
  <c r="CB337" i="1"/>
  <c r="CH337" i="1" s="1"/>
  <c r="CJ337" i="1" s="1"/>
  <c r="BL337" i="1"/>
  <c r="DB190" i="1"/>
  <c r="CY190" i="1"/>
  <c r="CH247" i="1"/>
  <c r="CJ247" i="1" s="1"/>
  <c r="CD247" i="1"/>
  <c r="DJ337" i="1"/>
  <c r="DN337" i="1"/>
  <c r="DN250" i="1"/>
  <c r="DJ250" i="1"/>
  <c r="CB295" i="1"/>
  <c r="BL295" i="1"/>
  <c r="BJ129" i="1"/>
  <c r="BL129" i="1" s="1"/>
  <c r="BF129" i="1"/>
  <c r="CH322" i="1"/>
  <c r="CJ322" i="1" s="1"/>
  <c r="CD322" i="1"/>
  <c r="DJ258" i="1"/>
  <c r="DN258" i="1"/>
  <c r="DP213" i="1"/>
  <c r="DN285" i="1"/>
  <c r="DJ268" i="1"/>
  <c r="DD285" i="1"/>
  <c r="DJ164" i="1"/>
  <c r="FN395" i="1"/>
  <c r="A395" i="1"/>
  <c r="CY285" i="1"/>
  <c r="CD370" i="1"/>
  <c r="DT341" i="1"/>
  <c r="DV289" i="1"/>
  <c r="DN301" i="1"/>
  <c r="DJ148" i="1"/>
  <c r="DH175" i="1"/>
  <c r="CH164" i="1"/>
  <c r="CJ164" i="1" s="1"/>
  <c r="DD183" i="1"/>
  <c r="DH183" i="1"/>
  <c r="CD263" i="1"/>
  <c r="AA340" i="1"/>
  <c r="AC340" i="1" s="1"/>
  <c r="W340" i="1"/>
  <c r="CH325" i="1"/>
  <c r="CJ325" i="1" s="1"/>
  <c r="CD325" i="1"/>
  <c r="CY312" i="1"/>
  <c r="DB312" i="1"/>
  <c r="BL194" i="1"/>
  <c r="CB194" i="1"/>
  <c r="CY216" i="1"/>
  <c r="DB216" i="1"/>
  <c r="R125" i="1"/>
  <c r="U125" i="1"/>
  <c r="CW144" i="1"/>
  <c r="CT144" i="1"/>
  <c r="R148" i="1"/>
  <c r="U148" i="1"/>
  <c r="CT163" i="1"/>
  <c r="CW163" i="1"/>
  <c r="CH304" i="1"/>
  <c r="CJ304" i="1" s="1"/>
  <c r="CJ170" i="1"/>
  <c r="DN228" i="1"/>
  <c r="EL155" i="1"/>
  <c r="EN155" i="1" s="1"/>
  <c r="DT153" i="1"/>
  <c r="DZ247" i="1"/>
  <c r="EB247" i="1" s="1"/>
  <c r="DD323" i="1"/>
  <c r="DD348" i="1"/>
  <c r="BF362" i="1"/>
  <c r="DP185" i="1"/>
  <c r="DP242" i="1"/>
  <c r="DT242" i="1"/>
  <c r="AA196" i="1"/>
  <c r="AC196" i="1" s="1"/>
  <c r="W196" i="1"/>
  <c r="BL320" i="1"/>
  <c r="CB320" i="1"/>
  <c r="CH320" i="1" s="1"/>
  <c r="CJ320" i="1" s="1"/>
  <c r="AA123" i="1"/>
  <c r="AC123" i="1" s="1"/>
  <c r="W123" i="1"/>
  <c r="CD213" i="1"/>
  <c r="CH213" i="1"/>
  <c r="CJ213" i="1" s="1"/>
  <c r="CB175" i="1"/>
  <c r="BL175" i="1"/>
  <c r="W194" i="1"/>
  <c r="AA194" i="1"/>
  <c r="AC194" i="1" s="1"/>
  <c r="BJ210" i="1"/>
  <c r="BF210" i="1"/>
  <c r="AA245" i="1"/>
  <c r="AC245" i="1" s="1"/>
  <c r="W245" i="1"/>
  <c r="DB192" i="1"/>
  <c r="CD216" i="1"/>
  <c r="CH216" i="1"/>
  <c r="CJ216" i="1" s="1"/>
  <c r="C343" i="1"/>
  <c r="FN343" i="1" s="1"/>
  <c r="FN330" i="1"/>
  <c r="C338" i="1"/>
  <c r="FN325" i="1"/>
  <c r="BF130" i="1"/>
  <c r="BJ130" i="1"/>
  <c r="BL130" i="1" s="1"/>
  <c r="W131" i="1"/>
  <c r="AA131" i="1"/>
  <c r="AC131" i="1" s="1"/>
  <c r="BF133" i="1"/>
  <c r="BJ133" i="1"/>
  <c r="BL133" i="1" s="1"/>
  <c r="R135" i="1"/>
  <c r="U135" i="1"/>
  <c r="U139" i="1"/>
  <c r="R139" i="1"/>
  <c r="AA205" i="1"/>
  <c r="AC205" i="1" s="1"/>
  <c r="W205" i="1"/>
  <c r="W206" i="1"/>
  <c r="AA206" i="1"/>
  <c r="AC206" i="1" s="1"/>
  <c r="BF208" i="1"/>
  <c r="BJ208" i="1"/>
  <c r="CT244" i="1"/>
  <c r="CW244" i="1"/>
  <c r="U271" i="1"/>
  <c r="R271" i="1"/>
  <c r="DJ199" i="1"/>
  <c r="DN199" i="1"/>
  <c r="CY146" i="1"/>
  <c r="DB146" i="1"/>
  <c r="DV351" i="1"/>
  <c r="FO382" i="1"/>
  <c r="DJ322" i="1"/>
  <c r="DJ326" i="1"/>
  <c r="DN262" i="1"/>
  <c r="DD275" i="1"/>
  <c r="CH274" i="1"/>
  <c r="CJ274" i="1" s="1"/>
  <c r="CD274" i="1"/>
  <c r="BL301" i="1"/>
  <c r="CB301" i="1"/>
  <c r="W319" i="1"/>
  <c r="AA319" i="1"/>
  <c r="AC319" i="1" s="1"/>
  <c r="CB167" i="1"/>
  <c r="BL167" i="1"/>
  <c r="BL183" i="1"/>
  <c r="CB183" i="1"/>
  <c r="CY201" i="1"/>
  <c r="DB201" i="1"/>
  <c r="CD254" i="1"/>
  <c r="CH254" i="1"/>
  <c r="CJ254" i="1" s="1"/>
  <c r="DD210" i="1"/>
  <c r="DH210" i="1"/>
  <c r="C335" i="1"/>
  <c r="FN322" i="1"/>
  <c r="CH174" i="1"/>
  <c r="CJ174" i="1" s="1"/>
  <c r="CD174" i="1"/>
  <c r="BL265" i="1"/>
  <c r="CB265" i="1"/>
  <c r="CD265" i="1" s="1"/>
  <c r="CD347" i="1"/>
  <c r="CB321" i="1"/>
  <c r="DB279" i="1"/>
  <c r="CY279" i="1"/>
  <c r="BF128" i="1"/>
  <c r="W149" i="1"/>
  <c r="M179" i="1"/>
  <c r="BL184" i="1"/>
  <c r="CB184" i="1"/>
  <c r="M194" i="1"/>
  <c r="AC200" i="1"/>
  <c r="R257" i="1"/>
  <c r="CH259" i="1"/>
  <c r="CJ259" i="1" s="1"/>
  <c r="CD259" i="1"/>
  <c r="R273" i="1"/>
  <c r="BJ282" i="1"/>
  <c r="BF282" i="1"/>
  <c r="AC162" i="1"/>
  <c r="DP284" i="1"/>
  <c r="U217" i="1"/>
  <c r="R217" i="1"/>
  <c r="BJ234" i="1"/>
  <c r="CY261" i="1"/>
  <c r="DB261" i="1"/>
  <c r="CW278" i="1"/>
  <c r="CT278" i="1"/>
  <c r="FN314" i="1"/>
  <c r="C327" i="1"/>
  <c r="CY286" i="1"/>
  <c r="AA178" i="1"/>
  <c r="AC178" i="1" s="1"/>
  <c r="BL161" i="1"/>
  <c r="AA223" i="1"/>
  <c r="AC223" i="1" s="1"/>
  <c r="W223" i="1"/>
  <c r="M149" i="1"/>
  <c r="M159" i="1"/>
  <c r="CT165" i="1"/>
  <c r="BL174" i="1"/>
  <c r="W193" i="1"/>
  <c r="AC158" i="1"/>
  <c r="M162" i="1"/>
  <c r="M170" i="1"/>
  <c r="M174" i="1"/>
  <c r="CJ241" i="1"/>
  <c r="DD218" i="1"/>
  <c r="BX153" i="1"/>
  <c r="M161" i="1"/>
  <c r="R265" i="1"/>
  <c r="U265" i="1"/>
  <c r="BJ275" i="1"/>
  <c r="BF275" i="1"/>
  <c r="W241" i="1"/>
  <c r="M152" i="1"/>
  <c r="BF155" i="1"/>
  <c r="BL169" i="1"/>
  <c r="CT179" i="1"/>
  <c r="M212" i="1"/>
  <c r="CW237" i="1"/>
  <c r="CT237" i="1"/>
  <c r="FO383" i="1"/>
  <c r="B396" i="1"/>
  <c r="FO396" i="1" s="1"/>
  <c r="W202" i="1"/>
  <c r="AC207" i="1"/>
  <c r="W153" i="1"/>
  <c r="M154" i="1"/>
  <c r="CT158" i="1"/>
  <c r="M177" i="1"/>
  <c r="R180" i="1"/>
  <c r="AC189" i="1"/>
  <c r="BL190" i="1"/>
  <c r="W207" i="1"/>
  <c r="CT212" i="1"/>
  <c r="R272" i="1"/>
  <c r="CT281" i="1"/>
  <c r="CS285" i="1"/>
  <c r="CT285" i="1" s="1"/>
  <c r="CO285" i="1"/>
  <c r="M288" i="1"/>
  <c r="CT291" i="1"/>
  <c r="R209" i="1"/>
  <c r="M221" i="1"/>
  <c r="M236" i="1"/>
  <c r="DD363" i="1"/>
  <c r="AC221" i="1"/>
  <c r="BL226" i="1"/>
  <c r="W236" i="1"/>
  <c r="CT148" i="1"/>
  <c r="M173" i="1"/>
  <c r="M176" i="1"/>
  <c r="BL192" i="1"/>
  <c r="DD247" i="1"/>
  <c r="AC150" i="1"/>
  <c r="M163" i="1"/>
  <c r="BF172" i="1"/>
  <c r="M175" i="1"/>
  <c r="M200" i="1"/>
  <c r="BF206" i="1"/>
  <c r="CT209" i="1"/>
  <c r="M246" i="1"/>
  <c r="BL257" i="1"/>
  <c r="R263" i="1"/>
  <c r="M268" i="1"/>
  <c r="M271" i="1"/>
  <c r="M276" i="1"/>
  <c r="R301" i="1"/>
  <c r="CJ218" i="1"/>
  <c r="M167" i="1"/>
  <c r="CT171" i="1"/>
  <c r="CT201" i="1"/>
  <c r="M245" i="1"/>
  <c r="M275" i="1"/>
  <c r="R295" i="1"/>
  <c r="DD370" i="1"/>
  <c r="W242" i="1"/>
  <c r="M253" i="1"/>
  <c r="BF262" i="1"/>
  <c r="R268" i="1"/>
  <c r="BF285" i="1"/>
  <c r="CT293" i="1"/>
  <c r="M302" i="1"/>
  <c r="C369" i="1"/>
  <c r="A357" i="1"/>
  <c r="M361" i="1"/>
  <c r="B384" i="1"/>
  <c r="DP375" i="1"/>
  <c r="EB386" i="1"/>
  <c r="BF245" i="1"/>
  <c r="M252" i="1"/>
  <c r="M256" i="1"/>
  <c r="M259" i="1"/>
  <c r="R262" i="1"/>
  <c r="DD367" i="1"/>
  <c r="FO375" i="1"/>
  <c r="B387" i="1"/>
  <c r="EB379" i="1"/>
  <c r="AH386" i="1"/>
  <c r="BD386" i="1"/>
  <c r="BP386" i="1"/>
  <c r="BR386" i="1" s="1"/>
  <c r="M219" i="1"/>
  <c r="AC232" i="1"/>
  <c r="M233" i="1"/>
  <c r="R241" i="1"/>
  <c r="CT263" i="1"/>
  <c r="M272" i="1"/>
  <c r="DP371" i="1"/>
  <c r="M218" i="1"/>
  <c r="R219" i="1"/>
  <c r="BF233" i="1"/>
  <c r="CT252" i="1"/>
  <c r="BF263" i="1"/>
  <c r="M274" i="1"/>
  <c r="M279" i="1"/>
  <c r="M280" i="1"/>
  <c r="R293" i="1"/>
  <c r="CT299" i="1"/>
  <c r="EB360" i="1"/>
  <c r="DP369" i="1"/>
  <c r="M375" i="1"/>
  <c r="DD376" i="1"/>
  <c r="EB388" i="1"/>
  <c r="M393" i="1"/>
  <c r="AC343" i="1"/>
  <c r="BF349" i="1"/>
  <c r="CT351" i="1"/>
  <c r="CT353" i="1"/>
  <c r="AH362" i="1"/>
  <c r="CT362" i="1"/>
  <c r="FO385" i="1"/>
  <c r="B398" i="1"/>
  <c r="FO398" i="1" s="1"/>
  <c r="FO388" i="1"/>
  <c r="B401" i="1"/>
  <c r="FO401" i="1" s="1"/>
  <c r="DD379" i="1"/>
  <c r="DP384" i="1"/>
  <c r="BL391" i="1"/>
  <c r="CY338" i="1"/>
  <c r="R343" i="1"/>
  <c r="R349" i="1"/>
  <c r="CT358" i="1"/>
  <c r="EB358" i="1"/>
  <c r="M360" i="1"/>
  <c r="DD362" i="1"/>
  <c r="DP365" i="1"/>
  <c r="EB369" i="1"/>
  <c r="CT371" i="1"/>
  <c r="M372" i="1"/>
  <c r="BF372" i="1"/>
  <c r="CT373" i="1"/>
  <c r="DD374" i="1"/>
  <c r="DP376" i="1"/>
  <c r="DD377" i="1"/>
  <c r="M384" i="1"/>
  <c r="AH387" i="1"/>
  <c r="CT389" i="1"/>
  <c r="BF393" i="1"/>
  <c r="M358" i="1"/>
  <c r="EB359" i="1"/>
  <c r="DD364" i="1"/>
  <c r="EB366" i="1"/>
  <c r="M371" i="1"/>
  <c r="EB357" i="1"/>
  <c r="CT359" i="1"/>
  <c r="DD360" i="1"/>
  <c r="M363" i="1"/>
  <c r="AC366" i="1"/>
  <c r="DD366" i="1"/>
  <c r="DP368" i="1"/>
  <c r="M373" i="1"/>
  <c r="B386" i="1"/>
  <c r="R375" i="1"/>
  <c r="CT375" i="1"/>
  <c r="EB375" i="1"/>
  <c r="EB382" i="1"/>
  <c r="M348" i="1"/>
  <c r="DD359" i="1"/>
  <c r="DD361" i="1"/>
  <c r="CT365" i="1"/>
  <c r="R366" i="1"/>
  <c r="DP372" i="1"/>
  <c r="BJ373" i="1"/>
  <c r="R373" i="1"/>
  <c r="DP373" i="1"/>
  <c r="BJ375" i="1"/>
  <c r="CB375" i="1" s="1"/>
  <c r="CT378" i="1"/>
  <c r="CT379" i="1"/>
  <c r="EB381" i="1"/>
  <c r="W382" i="1"/>
  <c r="DD384" i="1"/>
  <c r="R387" i="1"/>
  <c r="M390" i="1"/>
  <c r="R391" i="1"/>
  <c r="CH395" i="1"/>
  <c r="CJ395" i="1" s="1"/>
  <c r="CD395" i="1"/>
  <c r="CB394" i="1"/>
  <c r="BL394" i="1"/>
  <c r="DN169" i="1"/>
  <c r="DJ169" i="1"/>
  <c r="DZ346" i="1"/>
  <c r="EB346" i="1" s="1"/>
  <c r="DV346" i="1"/>
  <c r="DZ296" i="1"/>
  <c r="EB296" i="1" s="1"/>
  <c r="DV296" i="1"/>
  <c r="DP305" i="1"/>
  <c r="DT305" i="1"/>
  <c r="DN181" i="1"/>
  <c r="DJ181" i="1"/>
  <c r="DN184" i="1"/>
  <c r="DJ184" i="1"/>
  <c r="DZ149" i="1"/>
  <c r="EB149" i="1" s="1"/>
  <c r="DV149" i="1"/>
  <c r="DV284" i="1"/>
  <c r="DZ284" i="1"/>
  <c r="EB284" i="1" s="1"/>
  <c r="DD202" i="1"/>
  <c r="DH202" i="1"/>
  <c r="DP297" i="1"/>
  <c r="DT297" i="1"/>
  <c r="AA191" i="1"/>
  <c r="AC191" i="1" s="1"/>
  <c r="W191" i="1"/>
  <c r="AA127" i="1"/>
  <c r="AC127" i="1" s="1"/>
  <c r="W127" i="1"/>
  <c r="DD206" i="1"/>
  <c r="DH206" i="1"/>
  <c r="DP211" i="1"/>
  <c r="DJ330" i="1"/>
  <c r="DN330" i="1"/>
  <c r="CY334" i="1"/>
  <c r="DB334" i="1"/>
  <c r="CD166" i="1"/>
  <c r="CH166" i="1"/>
  <c r="CJ166" i="1" s="1"/>
  <c r="CD189" i="1"/>
  <c r="CH189" i="1"/>
  <c r="CJ189" i="1" s="1"/>
  <c r="DH320" i="1"/>
  <c r="DD320" i="1"/>
  <c r="CD257" i="1"/>
  <c r="CH257" i="1"/>
  <c r="CJ257" i="1" s="1"/>
  <c r="CY212" i="1"/>
  <c r="DB212" i="1"/>
  <c r="W280" i="1"/>
  <c r="AA280" i="1"/>
  <c r="AC280" i="1" s="1"/>
  <c r="DW264" i="1"/>
  <c r="EB264" i="1"/>
  <c r="EL264" i="1" s="1"/>
  <c r="EP264" i="1" s="1"/>
  <c r="ET264" i="1" s="1"/>
  <c r="EX264" i="1" s="1"/>
  <c r="FB264" i="1" s="1"/>
  <c r="FF264" i="1" s="1"/>
  <c r="FJ264" i="1" s="1"/>
  <c r="DT326" i="1"/>
  <c r="DP326" i="1"/>
  <c r="A362" i="1"/>
  <c r="DT145" i="1"/>
  <c r="DP145" i="1"/>
  <c r="DV304" i="1"/>
  <c r="DT249" i="1"/>
  <c r="DJ193" i="1"/>
  <c r="DD184" i="1"/>
  <c r="DN298" i="1"/>
  <c r="FN371" i="1"/>
  <c r="DB159" i="1"/>
  <c r="DZ165" i="1"/>
  <c r="EB165" i="1" s="1"/>
  <c r="CB389" i="1"/>
  <c r="BL389" i="1"/>
  <c r="DN302" i="1"/>
  <c r="DV272" i="1"/>
  <c r="DN348" i="1"/>
  <c r="DJ162" i="1"/>
  <c r="DN221" i="1"/>
  <c r="DJ221" i="1"/>
  <c r="DP311" i="1"/>
  <c r="DT311" i="1"/>
  <c r="DH275" i="1"/>
  <c r="DP318" i="1"/>
  <c r="DT318" i="1"/>
  <c r="CY187" i="1"/>
  <c r="DB187" i="1"/>
  <c r="DH315" i="1"/>
  <c r="DD315" i="1"/>
  <c r="DV205" i="1"/>
  <c r="DZ205" i="1"/>
  <c r="EB205" i="1" s="1"/>
  <c r="DZ255" i="1"/>
  <c r="EB255" i="1" s="1"/>
  <c r="DV255" i="1"/>
  <c r="DD310" i="1"/>
  <c r="DH310" i="1"/>
  <c r="DZ319" i="1"/>
  <c r="EB319" i="1" s="1"/>
  <c r="DV319" i="1"/>
  <c r="DP294" i="1"/>
  <c r="DT294" i="1"/>
  <c r="W129" i="1"/>
  <c r="AA129" i="1"/>
  <c r="AC129" i="1" s="1"/>
  <c r="W218" i="1"/>
  <c r="AA218" i="1"/>
  <c r="AC218" i="1" s="1"/>
  <c r="DZ322" i="1"/>
  <c r="EB322" i="1" s="1"/>
  <c r="DV322" i="1"/>
  <c r="C385" i="1"/>
  <c r="C398" i="1" s="1"/>
  <c r="A384" i="1"/>
  <c r="DZ218" i="1"/>
  <c r="EB218" i="1" s="1"/>
  <c r="A383" i="1"/>
  <c r="DT220" i="1"/>
  <c r="A371" i="1"/>
  <c r="DH282" i="1"/>
  <c r="CH388" i="1"/>
  <c r="CJ388" i="1" s="1"/>
  <c r="BL366" i="1"/>
  <c r="CB366" i="1"/>
  <c r="DP309" i="1"/>
  <c r="DT309" i="1"/>
  <c r="DJ226" i="1"/>
  <c r="DT288" i="1"/>
  <c r="DZ354" i="1"/>
  <c r="EB354" i="1" s="1"/>
  <c r="DV354" i="1"/>
  <c r="DP223" i="1"/>
  <c r="DT223" i="1"/>
  <c r="DD208" i="1"/>
  <c r="DH208" i="1"/>
  <c r="DJ256" i="1"/>
  <c r="DN256" i="1"/>
  <c r="DN353" i="1"/>
  <c r="DJ353" i="1"/>
  <c r="BL357" i="1"/>
  <c r="CB357" i="1"/>
  <c r="CH330" i="1"/>
  <c r="CJ330" i="1" s="1"/>
  <c r="DN281" i="1"/>
  <c r="DJ281" i="1"/>
  <c r="BV151" i="1"/>
  <c r="BX151" i="1" s="1"/>
  <c r="BL151" i="1"/>
  <c r="AA215" i="1"/>
  <c r="AC215" i="1" s="1"/>
  <c r="W215" i="1"/>
  <c r="W273" i="1"/>
  <c r="AA273" i="1"/>
  <c r="AC273" i="1" s="1"/>
  <c r="DT328" i="1"/>
  <c r="DP328" i="1"/>
  <c r="DP276" i="1"/>
  <c r="DT276" i="1"/>
  <c r="DV338" i="1"/>
  <c r="DB204" i="1"/>
  <c r="CY204" i="1"/>
  <c r="DZ295" i="1"/>
  <c r="EB295" i="1" s="1"/>
  <c r="DP346" i="1"/>
  <c r="DV268" i="1"/>
  <c r="FN373" i="1"/>
  <c r="DZ215" i="1"/>
  <c r="EB215" i="1" s="1"/>
  <c r="DP149" i="1"/>
  <c r="CH281" i="1"/>
  <c r="CJ281" i="1" s="1"/>
  <c r="DT271" i="1"/>
  <c r="CH368" i="1"/>
  <c r="CJ368" i="1" s="1"/>
  <c r="CD368" i="1"/>
  <c r="DV341" i="1"/>
  <c r="DZ341" i="1"/>
  <c r="EB341" i="1" s="1"/>
  <c r="DN332" i="1"/>
  <c r="DJ332" i="1"/>
  <c r="DB308" i="1"/>
  <c r="DN317" i="1"/>
  <c r="DJ317" i="1"/>
  <c r="DP162" i="1"/>
  <c r="DJ230" i="1"/>
  <c r="DN230" i="1"/>
  <c r="CD292" i="1"/>
  <c r="CH292" i="1"/>
  <c r="CJ292" i="1" s="1"/>
  <c r="DT179" i="1"/>
  <c r="DP179" i="1"/>
  <c r="DP287" i="1"/>
  <c r="DT287" i="1"/>
  <c r="AA115" i="1"/>
  <c r="AC115" i="1" s="1"/>
  <c r="W115" i="1"/>
  <c r="BL300" i="1"/>
  <c r="CB300" i="1"/>
  <c r="BL298" i="1"/>
  <c r="CB298" i="1"/>
  <c r="DJ291" i="1"/>
  <c r="DN291" i="1"/>
  <c r="DW290" i="1"/>
  <c r="EB290" i="1"/>
  <c r="EL290" i="1" s="1"/>
  <c r="EP290" i="1" s="1"/>
  <c r="ET290" i="1" s="1"/>
  <c r="EX290" i="1" s="1"/>
  <c r="FB290" i="1" s="1"/>
  <c r="FF290" i="1" s="1"/>
  <c r="FJ290" i="1" s="1"/>
  <c r="EB277" i="1"/>
  <c r="EL277" i="1" s="1"/>
  <c r="EP277" i="1" s="1"/>
  <c r="ET277" i="1" s="1"/>
  <c r="EX277" i="1" s="1"/>
  <c r="FB277" i="1" s="1"/>
  <c r="FF277" i="1" s="1"/>
  <c r="FJ277" i="1" s="1"/>
  <c r="DW277" i="1"/>
  <c r="CH276" i="1"/>
  <c r="CJ276" i="1" s="1"/>
  <c r="CD276" i="1"/>
  <c r="CD237" i="1"/>
  <c r="CH237" i="1"/>
  <c r="CJ237" i="1" s="1"/>
  <c r="CD369" i="1"/>
  <c r="CH369" i="1"/>
  <c r="CJ369" i="1" s="1"/>
  <c r="DJ249" i="1"/>
  <c r="CH376" i="1"/>
  <c r="CJ376" i="1" s="1"/>
  <c r="CD376" i="1"/>
  <c r="DP246" i="1"/>
  <c r="DT246" i="1"/>
  <c r="DD239" i="1"/>
  <c r="DH239" i="1"/>
  <c r="DJ152" i="1"/>
  <c r="DN152" i="1"/>
  <c r="DD267" i="1"/>
  <c r="DH267" i="1"/>
  <c r="DN307" i="1"/>
  <c r="DJ307" i="1"/>
  <c r="DP174" i="1"/>
  <c r="DT174" i="1"/>
  <c r="DH189" i="1"/>
  <c r="DD189" i="1"/>
  <c r="BJ135" i="1"/>
  <c r="BL135" i="1" s="1"/>
  <c r="BF135" i="1"/>
  <c r="W157" i="1"/>
  <c r="AA157" i="1"/>
  <c r="AC157" i="1" s="1"/>
  <c r="BV162" i="1"/>
  <c r="BX162" i="1" s="1"/>
  <c r="BL162" i="1"/>
  <c r="BL172" i="1"/>
  <c r="CB172" i="1"/>
  <c r="DP336" i="1"/>
  <c r="DT336" i="1"/>
  <c r="DZ339" i="1"/>
  <c r="EB339" i="1" s="1"/>
  <c r="DV243" i="1"/>
  <c r="DZ243" i="1"/>
  <c r="EB243" i="1" s="1"/>
  <c r="DT177" i="1"/>
  <c r="DP177" i="1"/>
  <c r="DT157" i="1"/>
  <c r="DV213" i="1"/>
  <c r="DN232" i="1"/>
  <c r="AA203" i="1"/>
  <c r="AC203" i="1" s="1"/>
  <c r="C363" i="1"/>
  <c r="DT194" i="1"/>
  <c r="DD181" i="1"/>
  <c r="DP351" i="1"/>
  <c r="DN150" i="1"/>
  <c r="DH269" i="1"/>
  <c r="DD269" i="1"/>
  <c r="CB390" i="1"/>
  <c r="BL390" i="1"/>
  <c r="DZ211" i="1"/>
  <c r="EB211" i="1" s="1"/>
  <c r="DD330" i="1"/>
  <c r="DJ174" i="1"/>
  <c r="DD240" i="1"/>
  <c r="DH240" i="1"/>
  <c r="DP313" i="1"/>
  <c r="DT313" i="1"/>
  <c r="DJ143" i="1"/>
  <c r="DN143" i="1"/>
  <c r="DT224" i="1"/>
  <c r="DP224" i="1"/>
  <c r="CH222" i="1"/>
  <c r="CJ222" i="1" s="1"/>
  <c r="CD222" i="1"/>
  <c r="CD240" i="1"/>
  <c r="CH240" i="1"/>
  <c r="CJ240" i="1" s="1"/>
  <c r="DJ254" i="1"/>
  <c r="DN254" i="1"/>
  <c r="AA170" i="1"/>
  <c r="AC170" i="1" s="1"/>
  <c r="AA124" i="1"/>
  <c r="AC124" i="1" s="1"/>
  <c r="W124" i="1"/>
  <c r="DV241" i="1"/>
  <c r="DP226" i="1"/>
  <c r="DP168" i="1"/>
  <c r="DT168" i="1"/>
  <c r="DJ323" i="1"/>
  <c r="DN323" i="1"/>
  <c r="DN349" i="1"/>
  <c r="DJ349" i="1"/>
  <c r="DJ343" i="1"/>
  <c r="DN343" i="1"/>
  <c r="DZ292" i="1"/>
  <c r="EB292" i="1" s="1"/>
  <c r="DV292" i="1"/>
  <c r="CY219" i="1"/>
  <c r="DB219" i="1"/>
  <c r="DP337" i="1"/>
  <c r="DT337" i="1"/>
  <c r="CB317" i="1"/>
  <c r="BL317" i="1"/>
  <c r="CY300" i="1"/>
  <c r="DB300" i="1"/>
  <c r="AA208" i="1"/>
  <c r="AC208" i="1" s="1"/>
  <c r="W208" i="1"/>
  <c r="EB303" i="1"/>
  <c r="EL303" i="1" s="1"/>
  <c r="EP303" i="1" s="1"/>
  <c r="ET303" i="1" s="1"/>
  <c r="EX303" i="1" s="1"/>
  <c r="FB303" i="1" s="1"/>
  <c r="FF303" i="1" s="1"/>
  <c r="FJ303" i="1" s="1"/>
  <c r="DW303" i="1"/>
  <c r="R118" i="1"/>
  <c r="U118" i="1"/>
  <c r="CY142" i="1"/>
  <c r="DB142" i="1"/>
  <c r="DZ265" i="1"/>
  <c r="EB265" i="1" s="1"/>
  <c r="DD230" i="1"/>
  <c r="CD335" i="1"/>
  <c r="CH335" i="1"/>
  <c r="CJ335" i="1" s="1"/>
  <c r="DD286" i="1"/>
  <c r="DH286" i="1"/>
  <c r="CB195" i="1"/>
  <c r="BL195" i="1"/>
  <c r="DB171" i="1"/>
  <c r="CY171" i="1"/>
  <c r="DD259" i="1"/>
  <c r="DH259" i="1"/>
  <c r="BL215" i="1"/>
  <c r="CB215" i="1"/>
  <c r="CD190" i="1"/>
  <c r="CH190" i="1"/>
  <c r="CJ190" i="1" s="1"/>
  <c r="R122" i="1"/>
  <c r="U122" i="1"/>
  <c r="BJ124" i="1"/>
  <c r="BL124" i="1" s="1"/>
  <c r="BF124" i="1"/>
  <c r="W132" i="1"/>
  <c r="AA132" i="1"/>
  <c r="AC132" i="1" s="1"/>
  <c r="BF143" i="1"/>
  <c r="BJ143" i="1"/>
  <c r="BL143" i="1" s="1"/>
  <c r="DB147" i="1"/>
  <c r="CY147" i="1"/>
  <c r="M155" i="1"/>
  <c r="DN345" i="1"/>
  <c r="DJ223" i="1"/>
  <c r="DT335" i="1"/>
  <c r="DZ185" i="1"/>
  <c r="EB185" i="1" s="1"/>
  <c r="DV185" i="1"/>
  <c r="DH225" i="1"/>
  <c r="AA325" i="1"/>
  <c r="AC325" i="1" s="1"/>
  <c r="W325" i="1"/>
  <c r="DH253" i="1"/>
  <c r="DJ287" i="1"/>
  <c r="W259" i="1"/>
  <c r="DB257" i="1"/>
  <c r="CY257" i="1"/>
  <c r="CD196" i="1"/>
  <c r="CH196" i="1"/>
  <c r="CJ196" i="1" s="1"/>
  <c r="DD241" i="1"/>
  <c r="DJ260" i="1"/>
  <c r="DN209" i="1"/>
  <c r="DJ209" i="1"/>
  <c r="BL349" i="1"/>
  <c r="CB349" i="1"/>
  <c r="CD343" i="1"/>
  <c r="CH343" i="1"/>
  <c r="CJ343" i="1" s="1"/>
  <c r="W310" i="1"/>
  <c r="AA310" i="1"/>
  <c r="AC310" i="1" s="1"/>
  <c r="DD170" i="1"/>
  <c r="DH170" i="1"/>
  <c r="CH299" i="1"/>
  <c r="CJ299" i="1" s="1"/>
  <c r="CD299" i="1"/>
  <c r="CB226" i="1"/>
  <c r="CD323" i="1"/>
  <c r="CH323" i="1"/>
  <c r="CJ323" i="1" s="1"/>
  <c r="DP260" i="1"/>
  <c r="DT260" i="1"/>
  <c r="DD198" i="1"/>
  <c r="DH198" i="1"/>
  <c r="CD220" i="1"/>
  <c r="CH220" i="1"/>
  <c r="CJ220" i="1" s="1"/>
  <c r="DD235" i="1"/>
  <c r="DH235" i="1"/>
  <c r="AA233" i="1"/>
  <c r="AC233" i="1" s="1"/>
  <c r="W233" i="1"/>
  <c r="DN217" i="1"/>
  <c r="DJ294" i="1"/>
  <c r="CH206" i="1"/>
  <c r="CJ206" i="1" s="1"/>
  <c r="CH336" i="1"/>
  <c r="CJ336" i="1" s="1"/>
  <c r="CD336" i="1"/>
  <c r="CH233" i="1"/>
  <c r="CJ233" i="1" s="1"/>
  <c r="CD233" i="1"/>
  <c r="DJ273" i="1"/>
  <c r="DN273" i="1"/>
  <c r="CH327" i="1"/>
  <c r="CJ327" i="1" s="1"/>
  <c r="CD311" i="1"/>
  <c r="CH311" i="1"/>
  <c r="CJ311" i="1" s="1"/>
  <c r="DB229" i="1"/>
  <c r="CY229" i="1"/>
  <c r="R175" i="1"/>
  <c r="U175" i="1"/>
  <c r="CY182" i="1"/>
  <c r="DB182" i="1"/>
  <c r="CH381" i="1"/>
  <c r="CJ381" i="1" s="1"/>
  <c r="DD176" i="1"/>
  <c r="CD337" i="1"/>
  <c r="CD268" i="1"/>
  <c r="CH268" i="1"/>
  <c r="CJ268" i="1" s="1"/>
  <c r="BL155" i="1"/>
  <c r="BV155" i="1"/>
  <c r="BX155" i="1" s="1"/>
  <c r="AA155" i="1"/>
  <c r="AC155" i="1" s="1"/>
  <c r="W155" i="1"/>
  <c r="CD350" i="1"/>
  <c r="CH350" i="1"/>
  <c r="CJ350" i="1" s="1"/>
  <c r="CD185" i="1"/>
  <c r="CH185" i="1"/>
  <c r="CJ185" i="1" s="1"/>
  <c r="DN321" i="1"/>
  <c r="DJ321" i="1"/>
  <c r="CH279" i="1"/>
  <c r="CJ279" i="1" s="1"/>
  <c r="CD279" i="1"/>
  <c r="DB180" i="1"/>
  <c r="CB173" i="1"/>
  <c r="BL173" i="1"/>
  <c r="CH175" i="1"/>
  <c r="CJ175" i="1" s="1"/>
  <c r="CD175" i="1"/>
  <c r="BJ176" i="1"/>
  <c r="BF176" i="1"/>
  <c r="W179" i="1"/>
  <c r="AA179" i="1"/>
  <c r="AC179" i="1" s="1"/>
  <c r="CB179" i="1"/>
  <c r="BL179" i="1"/>
  <c r="BJ191" i="1"/>
  <c r="BF191" i="1"/>
  <c r="DB196" i="1"/>
  <c r="CY196" i="1"/>
  <c r="BV152" i="1"/>
  <c r="BX152" i="1" s="1"/>
  <c r="BL152" i="1"/>
  <c r="DJ158" i="1"/>
  <c r="DN158" i="1"/>
  <c r="AA174" i="1"/>
  <c r="AC174" i="1" s="1"/>
  <c r="W174" i="1"/>
  <c r="BL186" i="1"/>
  <c r="CB186" i="1"/>
  <c r="CW156" i="1"/>
  <c r="CT156" i="1"/>
  <c r="BL165" i="1"/>
  <c r="CJ256" i="1"/>
  <c r="M166" i="1"/>
  <c r="CT176" i="1"/>
  <c r="CW178" i="1"/>
  <c r="CT178" i="1"/>
  <c r="R183" i="1"/>
  <c r="U183" i="1"/>
  <c r="CH187" i="1"/>
  <c r="CJ187" i="1" s="1"/>
  <c r="CD187" i="1"/>
  <c r="CB318" i="1"/>
  <c r="CB177" i="1"/>
  <c r="DB280" i="1"/>
  <c r="AA247" i="1"/>
  <c r="AC247" i="1" s="1"/>
  <c r="W247" i="1"/>
  <c r="BJ159" i="1"/>
  <c r="BF159" i="1"/>
  <c r="DB167" i="1"/>
  <c r="CY167" i="1"/>
  <c r="W172" i="1"/>
  <c r="CD320" i="1"/>
  <c r="CH307" i="1"/>
  <c r="CJ307" i="1" s="1"/>
  <c r="CD223" i="1"/>
  <c r="CH223" i="1"/>
  <c r="CJ223" i="1" s="1"/>
  <c r="CH265" i="1"/>
  <c r="CJ265" i="1" s="1"/>
  <c r="W151" i="1"/>
  <c r="M168" i="1"/>
  <c r="CT172" i="1"/>
  <c r="CW172" i="1"/>
  <c r="W154" i="1"/>
  <c r="AA154" i="1"/>
  <c r="AC154" i="1" s="1"/>
  <c r="BL180" i="1"/>
  <c r="CB180" i="1"/>
  <c r="U185" i="1"/>
  <c r="R185" i="1"/>
  <c r="R174" i="1"/>
  <c r="CH184" i="1"/>
  <c r="CJ184" i="1" s="1"/>
  <c r="CD184" i="1"/>
  <c r="M207" i="1"/>
  <c r="DD236" i="1"/>
  <c r="R201" i="1"/>
  <c r="AA236" i="1"/>
  <c r="AC236" i="1" s="1"/>
  <c r="CT180" i="1"/>
  <c r="CT193" i="1"/>
  <c r="CT234" i="1"/>
  <c r="CY325" i="1"/>
  <c r="DB325" i="1"/>
  <c r="M214" i="1"/>
  <c r="M229" i="1"/>
  <c r="BL242" i="1"/>
  <c r="W246" i="1"/>
  <c r="M235" i="1"/>
  <c r="M269" i="1"/>
  <c r="CB385" i="1"/>
  <c r="BL385" i="1"/>
  <c r="BJ245" i="1"/>
  <c r="U368" i="1"/>
  <c r="R368" i="1"/>
  <c r="CW234" i="1"/>
  <c r="DB333" i="1"/>
  <c r="CY333" i="1"/>
  <c r="BN355" i="1"/>
  <c r="BH355" i="1"/>
  <c r="BT355" i="1" s="1"/>
  <c r="BZ355" i="1" s="1"/>
  <c r="CF355" i="1" s="1"/>
  <c r="CL355" i="1" s="1"/>
  <c r="CQ355" i="1" s="1"/>
  <c r="CV355" i="1" s="1"/>
  <c r="DA355" i="1" s="1"/>
  <c r="DF355" i="1" s="1"/>
  <c r="DL355" i="1" s="1"/>
  <c r="DR355" i="1" s="1"/>
  <c r="CW270" i="1"/>
  <c r="CT270" i="1"/>
  <c r="CS304" i="1"/>
  <c r="CT304" i="1" s="1"/>
  <c r="CO304" i="1"/>
  <c r="CO321" i="1"/>
  <c r="CS321" i="1"/>
  <c r="CT321" i="1" s="1"/>
  <c r="CT302" i="1"/>
  <c r="AA385" i="1"/>
  <c r="AC385" i="1" s="1"/>
  <c r="W385" i="1"/>
  <c r="DB306" i="1"/>
  <c r="CS272" i="1"/>
  <c r="CT272" i="1" s="1"/>
  <c r="W326" i="1"/>
  <c r="M350" i="1"/>
  <c r="BL334" i="1"/>
  <c r="BF371" i="1"/>
  <c r="BJ371" i="1"/>
  <c r="R381" i="1"/>
  <c r="U381" i="1"/>
  <c r="AH365" i="1"/>
  <c r="BD365" i="1"/>
  <c r="C380" i="1"/>
  <c r="FN368" i="1"/>
  <c r="A368" i="1"/>
  <c r="EB372" i="1"/>
  <c r="M379" i="1"/>
  <c r="R371" i="1"/>
  <c r="U371" i="1"/>
  <c r="BJ374" i="1"/>
  <c r="BF374" i="1"/>
  <c r="BF378" i="1"/>
  <c r="BF379" i="1"/>
  <c r="BJ379" i="1"/>
  <c r="DP389" i="1"/>
  <c r="R356" i="1"/>
  <c r="U372" i="1"/>
  <c r="R372" i="1"/>
  <c r="R379" i="1"/>
  <c r="U379" i="1"/>
  <c r="R357" i="1"/>
  <c r="CT360" i="1"/>
  <c r="DP383" i="1"/>
  <c r="BJ372" i="1"/>
  <c r="BJ378" i="1"/>
  <c r="R385" i="1"/>
  <c r="U373" i="1"/>
  <c r="BF380" i="1"/>
  <c r="BD387" i="1"/>
  <c r="BP387" i="1"/>
  <c r="BR387" i="1" s="1"/>
  <c r="BF385" i="1"/>
  <c r="BL393" i="1"/>
  <c r="CB393" i="1"/>
  <c r="W393" i="1"/>
  <c r="AA393" i="1"/>
  <c r="AC393" i="1" s="1"/>
  <c r="R393" i="1"/>
  <c r="DZ193" i="1" l="1"/>
  <c r="EB193" i="1" s="1"/>
  <c r="DV193" i="1"/>
  <c r="C340" i="1"/>
  <c r="FN327" i="1"/>
  <c r="CB208" i="1"/>
  <c r="BL208" i="1"/>
  <c r="DT228" i="1"/>
  <c r="DP228" i="1"/>
  <c r="CY144" i="1"/>
  <c r="DB144" i="1"/>
  <c r="DH160" i="1"/>
  <c r="DD160" i="1"/>
  <c r="DN186" i="1"/>
  <c r="DJ186" i="1"/>
  <c r="DH191" i="1"/>
  <c r="DD279" i="1"/>
  <c r="DH279" i="1"/>
  <c r="FN335" i="1"/>
  <c r="C348" i="1"/>
  <c r="FN348" i="1" s="1"/>
  <c r="C351" i="1"/>
  <c r="FN351" i="1" s="1"/>
  <c r="FN338" i="1"/>
  <c r="W125" i="1"/>
  <c r="AA125" i="1"/>
  <c r="AC125" i="1" s="1"/>
  <c r="DJ175" i="1"/>
  <c r="DN175" i="1"/>
  <c r="CD338" i="1"/>
  <c r="CH338" i="1"/>
  <c r="CJ338" i="1" s="1"/>
  <c r="DP203" i="1"/>
  <c r="DT203" i="1"/>
  <c r="CB224" i="1"/>
  <c r="BL224" i="1"/>
  <c r="FN396" i="1"/>
  <c r="A396" i="1"/>
  <c r="CD163" i="1"/>
  <c r="CH163" i="1"/>
  <c r="CJ163" i="1" s="1"/>
  <c r="FO387" i="1"/>
  <c r="B400" i="1"/>
  <c r="FO400" i="1" s="1"/>
  <c r="W217" i="1"/>
  <c r="AA217" i="1"/>
  <c r="AC217" i="1" s="1"/>
  <c r="DD146" i="1"/>
  <c r="DH146" i="1"/>
  <c r="W135" i="1"/>
  <c r="AA135" i="1"/>
  <c r="AC135" i="1" s="1"/>
  <c r="DP250" i="1"/>
  <c r="DT250" i="1"/>
  <c r="DH214" i="1"/>
  <c r="DD214" i="1"/>
  <c r="DT266" i="1"/>
  <c r="DP266" i="1"/>
  <c r="DZ164" i="1"/>
  <c r="EB164" i="1" s="1"/>
  <c r="FO384" i="1"/>
  <c r="B397" i="1"/>
  <c r="FO397" i="1" s="1"/>
  <c r="CH321" i="1"/>
  <c r="CJ321" i="1" s="1"/>
  <c r="CD321" i="1"/>
  <c r="DJ210" i="1"/>
  <c r="DN210" i="1"/>
  <c r="DP199" i="1"/>
  <c r="DT199" i="1"/>
  <c r="BL210" i="1"/>
  <c r="CB210" i="1"/>
  <c r="CB214" i="1"/>
  <c r="BL214" i="1"/>
  <c r="DP274" i="1"/>
  <c r="DT274" i="1"/>
  <c r="W139" i="1"/>
  <c r="AA139" i="1"/>
  <c r="AC139" i="1" s="1"/>
  <c r="DV242" i="1"/>
  <c r="DZ242" i="1"/>
  <c r="EB242" i="1" s="1"/>
  <c r="DD312" i="1"/>
  <c r="DH312" i="1"/>
  <c r="DJ222" i="1"/>
  <c r="DN222" i="1"/>
  <c r="CH183" i="1"/>
  <c r="CJ183" i="1" s="1"/>
  <c r="CD183" i="1"/>
  <c r="FN398" i="1"/>
  <c r="A398" i="1"/>
  <c r="BL373" i="1"/>
  <c r="CB373" i="1"/>
  <c r="CY237" i="1"/>
  <c r="DB237" i="1"/>
  <c r="CB275" i="1"/>
  <c r="BL275" i="1"/>
  <c r="DB278" i="1"/>
  <c r="CY278" i="1"/>
  <c r="CD167" i="1"/>
  <c r="CH167" i="1"/>
  <c r="CJ167" i="1" s="1"/>
  <c r="DT262" i="1"/>
  <c r="DP262" i="1"/>
  <c r="DB163" i="1"/>
  <c r="CY163" i="1"/>
  <c r="DH216" i="1"/>
  <c r="DD216" i="1"/>
  <c r="DP301" i="1"/>
  <c r="DT301" i="1"/>
  <c r="C374" i="1"/>
  <c r="FN362" i="1"/>
  <c r="DD252" i="1"/>
  <c r="DH252" i="1"/>
  <c r="CY200" i="1"/>
  <c r="DB200" i="1"/>
  <c r="DD151" i="1"/>
  <c r="DH151" i="1"/>
  <c r="DJ197" i="1"/>
  <c r="DN197" i="1"/>
  <c r="DJ283" i="1"/>
  <c r="DN283" i="1"/>
  <c r="DJ331" i="1"/>
  <c r="DN331" i="1"/>
  <c r="CB193" i="1"/>
  <c r="BL193" i="1"/>
  <c r="W265" i="1"/>
  <c r="AA265" i="1"/>
  <c r="AC265" i="1" s="1"/>
  <c r="DD261" i="1"/>
  <c r="DH261" i="1"/>
  <c r="BL282" i="1"/>
  <c r="CB282" i="1"/>
  <c r="FN384" i="1"/>
  <c r="C397" i="1"/>
  <c r="DZ350" i="1"/>
  <c r="EB350" i="1" s="1"/>
  <c r="DV350" i="1"/>
  <c r="DN314" i="1"/>
  <c r="DJ314" i="1"/>
  <c r="DP258" i="1"/>
  <c r="DT258" i="1"/>
  <c r="BL375" i="1"/>
  <c r="BF386" i="1"/>
  <c r="BJ386" i="1"/>
  <c r="FN369" i="1"/>
  <c r="A369" i="1"/>
  <c r="C381" i="1"/>
  <c r="AA271" i="1"/>
  <c r="AC271" i="1" s="1"/>
  <c r="W271" i="1"/>
  <c r="AA148" i="1"/>
  <c r="AC148" i="1" s="1"/>
  <c r="W148" i="1"/>
  <c r="CH194" i="1"/>
  <c r="CJ194" i="1" s="1"/>
  <c r="CD194" i="1"/>
  <c r="DT285" i="1"/>
  <c r="DP285" i="1"/>
  <c r="DV227" i="1"/>
  <c r="DZ227" i="1"/>
  <c r="EB227" i="1" s="1"/>
  <c r="DZ154" i="1"/>
  <c r="DV154" i="1"/>
  <c r="CH262" i="1"/>
  <c r="CJ262" i="1" s="1"/>
  <c r="CD262" i="1"/>
  <c r="CH197" i="1"/>
  <c r="CJ197" i="1" s="1"/>
  <c r="CD197" i="1"/>
  <c r="CD324" i="1"/>
  <c r="CH324" i="1"/>
  <c r="CJ324" i="1" s="1"/>
  <c r="DZ148" i="1"/>
  <c r="EB148" i="1" s="1"/>
  <c r="DV148" i="1"/>
  <c r="CY161" i="1"/>
  <c r="DB161" i="1"/>
  <c r="FO386" i="1"/>
  <c r="B399" i="1"/>
  <c r="FO399" i="1" s="1"/>
  <c r="BL234" i="1"/>
  <c r="CB234" i="1"/>
  <c r="DD201" i="1"/>
  <c r="DH201" i="1"/>
  <c r="CD301" i="1"/>
  <c r="CH301" i="1"/>
  <c r="CJ301" i="1" s="1"/>
  <c r="CY244" i="1"/>
  <c r="DB244" i="1"/>
  <c r="DH192" i="1"/>
  <c r="DD192" i="1"/>
  <c r="DV153" i="1"/>
  <c r="DZ153" i="1"/>
  <c r="DJ183" i="1"/>
  <c r="DN183" i="1"/>
  <c r="CH295" i="1"/>
  <c r="CJ295" i="1" s="1"/>
  <c r="CD295" i="1"/>
  <c r="DD190" i="1"/>
  <c r="DH190" i="1"/>
  <c r="DT299" i="1"/>
  <c r="DP299" i="1"/>
  <c r="CH232" i="1"/>
  <c r="CJ232" i="1" s="1"/>
  <c r="CD232" i="1"/>
  <c r="CH296" i="1"/>
  <c r="CJ296" i="1" s="1"/>
  <c r="CD296" i="1"/>
  <c r="CH394" i="1"/>
  <c r="CJ394" i="1" s="1"/>
  <c r="CD394" i="1"/>
  <c r="DP321" i="1"/>
  <c r="DT321" i="1"/>
  <c r="DD182" i="1"/>
  <c r="DH182" i="1"/>
  <c r="DT143" i="1"/>
  <c r="DP143" i="1"/>
  <c r="DZ194" i="1"/>
  <c r="EB194" i="1" s="1"/>
  <c r="DV194" i="1"/>
  <c r="CD300" i="1"/>
  <c r="CH300" i="1"/>
  <c r="CJ300" i="1" s="1"/>
  <c r="DV328" i="1"/>
  <c r="DZ328" i="1"/>
  <c r="EB328" i="1" s="1"/>
  <c r="DZ318" i="1"/>
  <c r="EB318" i="1" s="1"/>
  <c r="DV318" i="1"/>
  <c r="DP348" i="1"/>
  <c r="DT348" i="1"/>
  <c r="DP298" i="1"/>
  <c r="DT298" i="1"/>
  <c r="DZ145" i="1"/>
  <c r="EB145" i="1" s="1"/>
  <c r="DV145" i="1"/>
  <c r="DT330" i="1"/>
  <c r="DP330" i="1"/>
  <c r="W379" i="1"/>
  <c r="AA379" i="1"/>
  <c r="AC379" i="1" s="1"/>
  <c r="ED355" i="1"/>
  <c r="DX355" i="1"/>
  <c r="EJ355" i="1" s="1"/>
  <c r="EP355" i="1" s="1"/>
  <c r="EV355" i="1" s="1"/>
  <c r="FB355" i="1" s="1"/>
  <c r="FH355" i="1" s="1"/>
  <c r="DH325" i="1"/>
  <c r="DD325" i="1"/>
  <c r="CY156" i="1"/>
  <c r="DB156" i="1"/>
  <c r="CD179" i="1"/>
  <c r="CH179" i="1"/>
  <c r="CJ179" i="1" s="1"/>
  <c r="CH173" i="1"/>
  <c r="CJ173" i="1" s="1"/>
  <c r="CD173" i="1"/>
  <c r="DP273" i="1"/>
  <c r="DT273" i="1"/>
  <c r="DP217" i="1"/>
  <c r="DT217" i="1"/>
  <c r="DN198" i="1"/>
  <c r="DJ198" i="1"/>
  <c r="CH226" i="1"/>
  <c r="CJ226" i="1" s="1"/>
  <c r="CD226" i="1"/>
  <c r="DP345" i="1"/>
  <c r="DT345" i="1"/>
  <c r="DJ259" i="1"/>
  <c r="DN259" i="1"/>
  <c r="W118" i="1"/>
  <c r="AA118" i="1"/>
  <c r="AC118" i="1" s="1"/>
  <c r="DT343" i="1"/>
  <c r="DP343" i="1"/>
  <c r="FN363" i="1"/>
  <c r="A363" i="1"/>
  <c r="C364" i="1"/>
  <c r="C375" i="1"/>
  <c r="DN239" i="1"/>
  <c r="DJ239" i="1"/>
  <c r="DP353" i="1"/>
  <c r="DT353" i="1"/>
  <c r="DJ282" i="1"/>
  <c r="DN282" i="1"/>
  <c r="AA373" i="1"/>
  <c r="AC373" i="1" s="1"/>
  <c r="W373" i="1"/>
  <c r="DH180" i="1"/>
  <c r="DD180" i="1"/>
  <c r="CD349" i="1"/>
  <c r="CH349" i="1"/>
  <c r="CJ349" i="1" s="1"/>
  <c r="DP281" i="1"/>
  <c r="DT281" i="1"/>
  <c r="DT302" i="1"/>
  <c r="DP302" i="1"/>
  <c r="DH212" i="1"/>
  <c r="DD212" i="1"/>
  <c r="DP184" i="1"/>
  <c r="DT184" i="1"/>
  <c r="DH280" i="1"/>
  <c r="DD280" i="1"/>
  <c r="DH257" i="1"/>
  <c r="DD257" i="1"/>
  <c r="CB378" i="1"/>
  <c r="BL378" i="1"/>
  <c r="W372" i="1"/>
  <c r="AA372" i="1"/>
  <c r="AC372" i="1" s="1"/>
  <c r="W371" i="1"/>
  <c r="AA371" i="1"/>
  <c r="AC371" i="1" s="1"/>
  <c r="DH333" i="1"/>
  <c r="DD333" i="1"/>
  <c r="CH177" i="1"/>
  <c r="CJ177" i="1" s="1"/>
  <c r="CD177" i="1"/>
  <c r="DN170" i="1"/>
  <c r="DJ170" i="1"/>
  <c r="DD147" i="1"/>
  <c r="DH147" i="1"/>
  <c r="DH171" i="1"/>
  <c r="DD171" i="1"/>
  <c r="DT349" i="1"/>
  <c r="DP349" i="1"/>
  <c r="DN240" i="1"/>
  <c r="DJ240" i="1"/>
  <c r="DN269" i="1"/>
  <c r="DJ269" i="1"/>
  <c r="DT307" i="1"/>
  <c r="DP307" i="1"/>
  <c r="DP291" i="1"/>
  <c r="DT291" i="1"/>
  <c r="DV287" i="1"/>
  <c r="DZ287" i="1"/>
  <c r="EB287" i="1" s="1"/>
  <c r="DJ208" i="1"/>
  <c r="DN208" i="1"/>
  <c r="DV309" i="1"/>
  <c r="DZ309" i="1"/>
  <c r="EB309" i="1" s="1"/>
  <c r="CD389" i="1"/>
  <c r="CH389" i="1"/>
  <c r="CJ389" i="1" s="1"/>
  <c r="DV249" i="1"/>
  <c r="DZ249" i="1"/>
  <c r="EB249" i="1" s="1"/>
  <c r="DH334" i="1"/>
  <c r="DD334" i="1"/>
  <c r="DT181" i="1"/>
  <c r="DP181" i="1"/>
  <c r="CY270" i="1"/>
  <c r="DB270" i="1"/>
  <c r="CH375" i="1"/>
  <c r="CJ375" i="1" s="1"/>
  <c r="CD375" i="1"/>
  <c r="CH186" i="1"/>
  <c r="CJ186" i="1" s="1"/>
  <c r="CD186" i="1"/>
  <c r="DP332" i="1"/>
  <c r="DT332" i="1"/>
  <c r="DZ288" i="1"/>
  <c r="EB288" i="1" s="1"/>
  <c r="DV288" i="1"/>
  <c r="BF365" i="1"/>
  <c r="BJ365" i="1"/>
  <c r="AA122" i="1"/>
  <c r="AC122" i="1" s="1"/>
  <c r="W122" i="1"/>
  <c r="DT232" i="1"/>
  <c r="DP232" i="1"/>
  <c r="DV246" i="1"/>
  <c r="DZ246" i="1"/>
  <c r="EB246" i="1" s="1"/>
  <c r="DH204" i="1"/>
  <c r="DD204" i="1"/>
  <c r="DJ310" i="1"/>
  <c r="DN310" i="1"/>
  <c r="CB372" i="1"/>
  <c r="BL372" i="1"/>
  <c r="W381" i="1"/>
  <c r="AA381" i="1"/>
  <c r="AC381" i="1" s="1"/>
  <c r="CY234" i="1"/>
  <c r="DB234" i="1"/>
  <c r="CH318" i="1"/>
  <c r="CJ318" i="1" s="1"/>
  <c r="CD318" i="1"/>
  <c r="DD196" i="1"/>
  <c r="DH196" i="1"/>
  <c r="CB176" i="1"/>
  <c r="BL176" i="1"/>
  <c r="DD229" i="1"/>
  <c r="DH229" i="1"/>
  <c r="DJ235" i="1"/>
  <c r="DN235" i="1"/>
  <c r="DT209" i="1"/>
  <c r="DP209" i="1"/>
  <c r="DD219" i="1"/>
  <c r="DH219" i="1"/>
  <c r="DP323" i="1"/>
  <c r="DT323" i="1"/>
  <c r="DV224" i="1"/>
  <c r="DZ224" i="1"/>
  <c r="EB224" i="1" s="1"/>
  <c r="DP150" i="1"/>
  <c r="DT150" i="1"/>
  <c r="DV157" i="1"/>
  <c r="DZ157" i="1"/>
  <c r="CD172" i="1"/>
  <c r="CH172" i="1"/>
  <c r="CJ172" i="1" s="1"/>
  <c r="DJ267" i="1"/>
  <c r="DN267" i="1"/>
  <c r="DZ276" i="1"/>
  <c r="EB276" i="1" s="1"/>
  <c r="DV276" i="1"/>
  <c r="DJ191" i="1"/>
  <c r="DN191" i="1"/>
  <c r="DJ315" i="1"/>
  <c r="DN315" i="1"/>
  <c r="DV326" i="1"/>
  <c r="DZ326" i="1"/>
  <c r="EB326" i="1" s="1"/>
  <c r="DN206" i="1"/>
  <c r="DJ206" i="1"/>
  <c r="DN202" i="1"/>
  <c r="DJ202" i="1"/>
  <c r="DZ305" i="1"/>
  <c r="EB305" i="1" s="1"/>
  <c r="DV305" i="1"/>
  <c r="BJ387" i="1"/>
  <c r="BF387" i="1"/>
  <c r="AA183" i="1"/>
  <c r="AC183" i="1" s="1"/>
  <c r="W183" i="1"/>
  <c r="AA175" i="1"/>
  <c r="AC175" i="1" s="1"/>
  <c r="W175" i="1"/>
  <c r="CD390" i="1"/>
  <c r="CH390" i="1"/>
  <c r="CJ390" i="1" s="1"/>
  <c r="CB374" i="1"/>
  <c r="BL374" i="1"/>
  <c r="DB178" i="1"/>
  <c r="CY178" i="1"/>
  <c r="DV220" i="1"/>
  <c r="DZ220" i="1"/>
  <c r="EB220" i="1" s="1"/>
  <c r="DV311" i="1"/>
  <c r="DZ311" i="1"/>
  <c r="EB311" i="1" s="1"/>
  <c r="AA185" i="1"/>
  <c r="AC185" i="1" s="1"/>
  <c r="W185" i="1"/>
  <c r="DH167" i="1"/>
  <c r="DD167" i="1"/>
  <c r="DP158" i="1"/>
  <c r="DT158" i="1"/>
  <c r="DN253" i="1"/>
  <c r="DJ253" i="1"/>
  <c r="CD195" i="1"/>
  <c r="CH195" i="1"/>
  <c r="CJ195" i="1" s="1"/>
  <c r="DT254" i="1"/>
  <c r="DP254" i="1"/>
  <c r="DJ189" i="1"/>
  <c r="DN189" i="1"/>
  <c r="CD298" i="1"/>
  <c r="CH298" i="1"/>
  <c r="CJ298" i="1" s="1"/>
  <c r="DT317" i="1"/>
  <c r="DP317" i="1"/>
  <c r="CD357" i="1"/>
  <c r="CH357" i="1"/>
  <c r="CJ357" i="1" s="1"/>
  <c r="DZ223" i="1"/>
  <c r="EB223" i="1" s="1"/>
  <c r="DV223" i="1"/>
  <c r="CH366" i="1"/>
  <c r="CJ366" i="1" s="1"/>
  <c r="CD366" i="1"/>
  <c r="DD187" i="1"/>
  <c r="DH187" i="1"/>
  <c r="DT221" i="1"/>
  <c r="DP221" i="1"/>
  <c r="DH159" i="1"/>
  <c r="DD159" i="1"/>
  <c r="BL245" i="1"/>
  <c r="CB245" i="1"/>
  <c r="BL159" i="1"/>
  <c r="BV159" i="1"/>
  <c r="BX159" i="1" s="1"/>
  <c r="FN380" i="1"/>
  <c r="A380" i="1"/>
  <c r="C393" i="1"/>
  <c r="CD385" i="1"/>
  <c r="CH385" i="1"/>
  <c r="CJ385" i="1" s="1"/>
  <c r="CH317" i="1"/>
  <c r="CJ317" i="1" s="1"/>
  <c r="CD317" i="1"/>
  <c r="DZ313" i="1"/>
  <c r="EB313" i="1" s="1"/>
  <c r="DV313" i="1"/>
  <c r="DP230" i="1"/>
  <c r="DT230" i="1"/>
  <c r="DP256" i="1"/>
  <c r="DT256" i="1"/>
  <c r="DJ275" i="1"/>
  <c r="DN275" i="1"/>
  <c r="DB172" i="1"/>
  <c r="CY172" i="1"/>
  <c r="DZ260" i="1"/>
  <c r="EB260" i="1" s="1"/>
  <c r="DV260" i="1"/>
  <c r="DN225" i="1"/>
  <c r="DJ225" i="1"/>
  <c r="DZ337" i="1"/>
  <c r="EB337" i="1" s="1"/>
  <c r="DV337" i="1"/>
  <c r="DV336" i="1"/>
  <c r="DZ336" i="1"/>
  <c r="EB336" i="1" s="1"/>
  <c r="DZ297" i="1"/>
  <c r="EB297" i="1" s="1"/>
  <c r="DV297" i="1"/>
  <c r="BL379" i="1"/>
  <c r="CB379" i="1"/>
  <c r="CB371" i="1"/>
  <c r="BL371" i="1"/>
  <c r="DD306" i="1"/>
  <c r="DH306" i="1"/>
  <c r="W368" i="1"/>
  <c r="AA368" i="1"/>
  <c r="AC368" i="1" s="1"/>
  <c r="CD180" i="1"/>
  <c r="CH180" i="1"/>
  <c r="CJ180" i="1" s="1"/>
  <c r="CB191" i="1"/>
  <c r="BL191" i="1"/>
  <c r="DV335" i="1"/>
  <c r="DZ335" i="1"/>
  <c r="EB335" i="1" s="1"/>
  <c r="CD215" i="1"/>
  <c r="CH215" i="1"/>
  <c r="CJ215" i="1" s="1"/>
  <c r="DJ286" i="1"/>
  <c r="DN286" i="1"/>
  <c r="DD142" i="1"/>
  <c r="DH142" i="1"/>
  <c r="DD300" i="1"/>
  <c r="DH300" i="1"/>
  <c r="DZ168" i="1"/>
  <c r="EB168" i="1" s="1"/>
  <c r="DV168" i="1"/>
  <c r="DZ177" i="1"/>
  <c r="EB177" i="1" s="1"/>
  <c r="DV177" i="1"/>
  <c r="DV174" i="1"/>
  <c r="DZ174" i="1"/>
  <c r="EB174" i="1" s="1"/>
  <c r="DT152" i="1"/>
  <c r="DP152" i="1"/>
  <c r="DZ179" i="1"/>
  <c r="EB179" i="1" s="1"/>
  <c r="DV179" i="1"/>
  <c r="DD308" i="1"/>
  <c r="DH308" i="1"/>
  <c r="DZ271" i="1"/>
  <c r="EB271" i="1" s="1"/>
  <c r="DV271" i="1"/>
  <c r="FN385" i="1"/>
  <c r="A385" i="1"/>
  <c r="DV294" i="1"/>
  <c r="DZ294" i="1"/>
  <c r="EB294" i="1" s="1"/>
  <c r="DJ320" i="1"/>
  <c r="DN320" i="1"/>
  <c r="DP169" i="1"/>
  <c r="DT169" i="1"/>
  <c r="CD393" i="1"/>
  <c r="CH393" i="1"/>
  <c r="CJ393" i="1" s="1"/>
  <c r="DD161" i="1" l="1"/>
  <c r="DH161" i="1"/>
  <c r="DD237" i="1"/>
  <c r="DH237" i="1"/>
  <c r="BL386" i="1"/>
  <c r="CB386" i="1"/>
  <c r="C386" i="1"/>
  <c r="FN374" i="1"/>
  <c r="A374" i="1"/>
  <c r="DZ262" i="1"/>
  <c r="EB262" i="1" s="1"/>
  <c r="DV262" i="1"/>
  <c r="DV228" i="1"/>
  <c r="DZ228" i="1"/>
  <c r="EB228" i="1" s="1"/>
  <c r="EL153" i="1"/>
  <c r="EN153" i="1" s="1"/>
  <c r="EB153" i="1"/>
  <c r="DJ201" i="1"/>
  <c r="DN201" i="1"/>
  <c r="FN397" i="1"/>
  <c r="A397" i="1"/>
  <c r="DN151" i="1"/>
  <c r="DJ151" i="1"/>
  <c r="DV301" i="1"/>
  <c r="DZ301" i="1"/>
  <c r="EB301" i="1" s="1"/>
  <c r="CD373" i="1"/>
  <c r="CH373" i="1"/>
  <c r="CJ373" i="1" s="1"/>
  <c r="DN312" i="1"/>
  <c r="DJ312" i="1"/>
  <c r="DJ214" i="1"/>
  <c r="DN214" i="1"/>
  <c r="CH224" i="1"/>
  <c r="CJ224" i="1" s="1"/>
  <c r="CD224" i="1"/>
  <c r="DP210" i="1"/>
  <c r="DT210" i="1"/>
  <c r="DZ299" i="1"/>
  <c r="EB299" i="1" s="1"/>
  <c r="DV299" i="1"/>
  <c r="EL154" i="1"/>
  <c r="EN154" i="1" s="1"/>
  <c r="EB154" i="1"/>
  <c r="CD193" i="1"/>
  <c r="CH193" i="1"/>
  <c r="CJ193" i="1" s="1"/>
  <c r="CD214" i="1"/>
  <c r="CH214" i="1"/>
  <c r="CJ214" i="1" s="1"/>
  <c r="DV250" i="1"/>
  <c r="DZ250" i="1"/>
  <c r="EB250" i="1" s="1"/>
  <c r="DV203" i="1"/>
  <c r="DZ203" i="1"/>
  <c r="EB203" i="1" s="1"/>
  <c r="DP186" i="1"/>
  <c r="DT186" i="1"/>
  <c r="CD208" i="1"/>
  <c r="CH208" i="1"/>
  <c r="CJ208" i="1" s="1"/>
  <c r="DT197" i="1"/>
  <c r="DP197" i="1"/>
  <c r="DP222" i="1"/>
  <c r="DT222" i="1"/>
  <c r="DV274" i="1"/>
  <c r="DZ274" i="1"/>
  <c r="EB274" i="1" s="1"/>
  <c r="DN190" i="1"/>
  <c r="DJ190" i="1"/>
  <c r="CD234" i="1"/>
  <c r="CH234" i="1"/>
  <c r="CJ234" i="1" s="1"/>
  <c r="DZ258" i="1"/>
  <c r="EB258" i="1" s="1"/>
  <c r="DV258" i="1"/>
  <c r="CH282" i="1"/>
  <c r="CJ282" i="1" s="1"/>
  <c r="CD282" i="1"/>
  <c r="DP331" i="1"/>
  <c r="DT331" i="1"/>
  <c r="DD200" i="1"/>
  <c r="DH200" i="1"/>
  <c r="CD210" i="1"/>
  <c r="CH210" i="1"/>
  <c r="CJ210" i="1" s="1"/>
  <c r="DN192" i="1"/>
  <c r="DJ192" i="1"/>
  <c r="DN216" i="1"/>
  <c r="DJ216" i="1"/>
  <c r="DD278" i="1"/>
  <c r="DH278" i="1"/>
  <c r="DN160" i="1"/>
  <c r="DJ160" i="1"/>
  <c r="FN340" i="1"/>
  <c r="C353" i="1"/>
  <c r="FN353" i="1" s="1"/>
  <c r="DT183" i="1"/>
  <c r="DP183" i="1"/>
  <c r="DZ266" i="1"/>
  <c r="EB266" i="1" s="1"/>
  <c r="DV266" i="1"/>
  <c r="DD244" i="1"/>
  <c r="DH244" i="1"/>
  <c r="C394" i="1"/>
  <c r="FN381" i="1"/>
  <c r="A381" i="1"/>
  <c r="DJ261" i="1"/>
  <c r="DN261" i="1"/>
  <c r="DT283" i="1"/>
  <c r="DP283" i="1"/>
  <c r="DJ252" i="1"/>
  <c r="DN252" i="1"/>
  <c r="DZ199" i="1"/>
  <c r="EB199" i="1" s="1"/>
  <c r="DV199" i="1"/>
  <c r="DD144" i="1"/>
  <c r="DH144" i="1"/>
  <c r="DZ285" i="1"/>
  <c r="EB285" i="1" s="1"/>
  <c r="DV285" i="1"/>
  <c r="DT314" i="1"/>
  <c r="DP314" i="1"/>
  <c r="DD163" i="1"/>
  <c r="DH163" i="1"/>
  <c r="CH275" i="1"/>
  <c r="CJ275" i="1" s="1"/>
  <c r="CD275" i="1"/>
  <c r="DJ146" i="1"/>
  <c r="DN146" i="1"/>
  <c r="DP175" i="1"/>
  <c r="DT175" i="1"/>
  <c r="DN279" i="1"/>
  <c r="DJ279" i="1"/>
  <c r="DZ158" i="1"/>
  <c r="DV158" i="1"/>
  <c r="DZ323" i="1"/>
  <c r="EB323" i="1" s="1"/>
  <c r="DV323" i="1"/>
  <c r="DD156" i="1"/>
  <c r="DH156" i="1"/>
  <c r="DJ187" i="1"/>
  <c r="DN187" i="1"/>
  <c r="DV345" i="1"/>
  <c r="DZ345" i="1"/>
  <c r="EB345" i="1" s="1"/>
  <c r="DZ273" i="1"/>
  <c r="EB273" i="1" s="1"/>
  <c r="DV273" i="1"/>
  <c r="DZ256" i="1"/>
  <c r="EB256" i="1" s="1"/>
  <c r="DV256" i="1"/>
  <c r="DV317" i="1"/>
  <c r="DZ317" i="1"/>
  <c r="EB317" i="1" s="1"/>
  <c r="DZ254" i="1"/>
  <c r="EB254" i="1" s="1"/>
  <c r="DV254" i="1"/>
  <c r="DJ167" i="1"/>
  <c r="DN167" i="1"/>
  <c r="DH178" i="1"/>
  <c r="DD178" i="1"/>
  <c r="DP206" i="1"/>
  <c r="DT206" i="1"/>
  <c r="DJ204" i="1"/>
  <c r="DN204" i="1"/>
  <c r="DV349" i="1"/>
  <c r="DZ349" i="1"/>
  <c r="EB349" i="1" s="1"/>
  <c r="CD378" i="1"/>
  <c r="CH378" i="1"/>
  <c r="CJ378" i="1" s="1"/>
  <c r="DN212" i="1"/>
  <c r="DJ212" i="1"/>
  <c r="DN180" i="1"/>
  <c r="DJ180" i="1"/>
  <c r="DJ325" i="1"/>
  <c r="DN325" i="1"/>
  <c r="DV143" i="1"/>
  <c r="DZ143" i="1"/>
  <c r="EB143" i="1" s="1"/>
  <c r="CH191" i="1"/>
  <c r="CJ191" i="1" s="1"/>
  <c r="CD191" i="1"/>
  <c r="DD172" i="1"/>
  <c r="DH172" i="1"/>
  <c r="DT235" i="1"/>
  <c r="DP235" i="1"/>
  <c r="DN308" i="1"/>
  <c r="DJ308" i="1"/>
  <c r="DT202" i="1"/>
  <c r="DP202" i="1"/>
  <c r="C376" i="1"/>
  <c r="C365" i="1"/>
  <c r="FN364" i="1"/>
  <c r="A364" i="1"/>
  <c r="DN219" i="1"/>
  <c r="DJ219" i="1"/>
  <c r="DH270" i="1"/>
  <c r="DD270" i="1"/>
  <c r="DZ291" i="1"/>
  <c r="EB291" i="1" s="1"/>
  <c r="DV291" i="1"/>
  <c r="DP225" i="1"/>
  <c r="DT225" i="1"/>
  <c r="CH245" i="1"/>
  <c r="CJ245" i="1" s="1"/>
  <c r="CD245" i="1"/>
  <c r="DZ150" i="1"/>
  <c r="EB150" i="1" s="1"/>
  <c r="DV150" i="1"/>
  <c r="DZ332" i="1"/>
  <c r="EB332" i="1" s="1"/>
  <c r="DV332" i="1"/>
  <c r="DV353" i="1"/>
  <c r="DZ353" i="1"/>
  <c r="EB353" i="1" s="1"/>
  <c r="DV298" i="1"/>
  <c r="DZ298" i="1"/>
  <c r="EB298" i="1" s="1"/>
  <c r="DJ182" i="1"/>
  <c r="DN182" i="1"/>
  <c r="CD371" i="1"/>
  <c r="CH371" i="1"/>
  <c r="CJ371" i="1" s="1"/>
  <c r="DT310" i="1"/>
  <c r="DP310" i="1"/>
  <c r="DV184" i="1"/>
  <c r="DZ184" i="1"/>
  <c r="EB184" i="1" s="1"/>
  <c r="CH379" i="1"/>
  <c r="CJ379" i="1" s="1"/>
  <c r="CD379" i="1"/>
  <c r="DT170" i="1"/>
  <c r="DP170" i="1"/>
  <c r="DP282" i="1"/>
  <c r="DT282" i="1"/>
  <c r="DN300" i="1"/>
  <c r="DJ300" i="1"/>
  <c r="DJ306" i="1"/>
  <c r="DN306" i="1"/>
  <c r="DV230" i="1"/>
  <c r="DZ230" i="1"/>
  <c r="EB230" i="1" s="1"/>
  <c r="CD374" i="1"/>
  <c r="CH374" i="1"/>
  <c r="CJ374" i="1" s="1"/>
  <c r="BL387" i="1"/>
  <c r="CB387" i="1"/>
  <c r="CD176" i="1"/>
  <c r="CH176" i="1"/>
  <c r="CJ176" i="1" s="1"/>
  <c r="DZ181" i="1"/>
  <c r="EB181" i="1" s="1"/>
  <c r="DV181" i="1"/>
  <c r="DZ307" i="1"/>
  <c r="EB307" i="1" s="1"/>
  <c r="DV307" i="1"/>
  <c r="DJ171" i="1"/>
  <c r="DN171" i="1"/>
  <c r="DJ333" i="1"/>
  <c r="DN333" i="1"/>
  <c r="DN257" i="1"/>
  <c r="DJ257" i="1"/>
  <c r="DZ302" i="1"/>
  <c r="EB302" i="1" s="1"/>
  <c r="DV302" i="1"/>
  <c r="DZ343" i="1"/>
  <c r="EB343" i="1" s="1"/>
  <c r="DV343" i="1"/>
  <c r="DP189" i="1"/>
  <c r="DT189" i="1"/>
  <c r="FN375" i="1"/>
  <c r="C387" i="1"/>
  <c r="C400" i="1" s="1"/>
  <c r="A375" i="1"/>
  <c r="DT259" i="1"/>
  <c r="DP259" i="1"/>
  <c r="DP286" i="1"/>
  <c r="DT286" i="1"/>
  <c r="DZ221" i="1"/>
  <c r="EB221" i="1" s="1"/>
  <c r="DV221" i="1"/>
  <c r="EB157" i="1"/>
  <c r="EL157" i="1"/>
  <c r="EN157" i="1" s="1"/>
  <c r="DN229" i="1"/>
  <c r="DJ229" i="1"/>
  <c r="DZ152" i="1"/>
  <c r="DV152" i="1"/>
  <c r="DT315" i="1"/>
  <c r="DP315" i="1"/>
  <c r="DT267" i="1"/>
  <c r="DP267" i="1"/>
  <c r="DN196" i="1"/>
  <c r="DJ196" i="1"/>
  <c r="CB365" i="1"/>
  <c r="BL365" i="1"/>
  <c r="DP208" i="1"/>
  <c r="DT208" i="1"/>
  <c r="DJ147" i="1"/>
  <c r="DN147" i="1"/>
  <c r="DV281" i="1"/>
  <c r="DZ281" i="1"/>
  <c r="EB281" i="1" s="1"/>
  <c r="DZ348" i="1"/>
  <c r="EB348" i="1" s="1"/>
  <c r="DV348" i="1"/>
  <c r="DV321" i="1"/>
  <c r="DZ321" i="1"/>
  <c r="EB321" i="1" s="1"/>
  <c r="DP191" i="1"/>
  <c r="DT191" i="1"/>
  <c r="DZ217" i="1"/>
  <c r="EB217" i="1" s="1"/>
  <c r="DV217" i="1"/>
  <c r="DT320" i="1"/>
  <c r="DP320" i="1"/>
  <c r="DP275" i="1"/>
  <c r="DT275" i="1"/>
  <c r="DP240" i="1"/>
  <c r="DT240" i="1"/>
  <c r="DZ330" i="1"/>
  <c r="EB330" i="1" s="1"/>
  <c r="DV330" i="1"/>
  <c r="DD234" i="1"/>
  <c r="DH234" i="1"/>
  <c r="DZ169" i="1"/>
  <c r="EB169" i="1" s="1"/>
  <c r="DV169" i="1"/>
  <c r="DN142" i="1"/>
  <c r="DJ142" i="1"/>
  <c r="A393" i="1"/>
  <c r="FN393" i="1"/>
  <c r="DJ159" i="1"/>
  <c r="DN159" i="1"/>
  <c r="DT253" i="1"/>
  <c r="DP253" i="1"/>
  <c r="DV209" i="1"/>
  <c r="DZ209" i="1"/>
  <c r="EB209" i="1" s="1"/>
  <c r="CD372" i="1"/>
  <c r="CH372" i="1"/>
  <c r="CJ372" i="1" s="1"/>
  <c r="DZ232" i="1"/>
  <c r="EB232" i="1" s="1"/>
  <c r="DV232" i="1"/>
  <c r="DN334" i="1"/>
  <c r="DJ334" i="1"/>
  <c r="DP269" i="1"/>
  <c r="DT269" i="1"/>
  <c r="DN280" i="1"/>
  <c r="DJ280" i="1"/>
  <c r="DP239" i="1"/>
  <c r="DT239" i="1"/>
  <c r="DP198" i="1"/>
  <c r="DT198" i="1"/>
  <c r="DZ175" i="1" l="1"/>
  <c r="EB175" i="1" s="1"/>
  <c r="DV175" i="1"/>
  <c r="DP252" i="1"/>
  <c r="DT252" i="1"/>
  <c r="FN394" i="1"/>
  <c r="A394" i="1"/>
  <c r="DP192" i="1"/>
  <c r="DT192" i="1"/>
  <c r="CH386" i="1"/>
  <c r="CJ386" i="1" s="1"/>
  <c r="CD386" i="1"/>
  <c r="DP279" i="1"/>
  <c r="DT279" i="1"/>
  <c r="C399" i="1"/>
  <c r="A386" i="1"/>
  <c r="FN386" i="1"/>
  <c r="DZ314" i="1"/>
  <c r="EB314" i="1" s="1"/>
  <c r="DV314" i="1"/>
  <c r="DN244" i="1"/>
  <c r="DJ244" i="1"/>
  <c r="DV222" i="1"/>
  <c r="DZ222" i="1"/>
  <c r="EB222" i="1" s="1"/>
  <c r="DP214" i="1"/>
  <c r="DT214" i="1"/>
  <c r="DJ163" i="1"/>
  <c r="DN163" i="1"/>
  <c r="DV183" i="1"/>
  <c r="DZ183" i="1"/>
  <c r="EB183" i="1" s="1"/>
  <c r="DP190" i="1"/>
  <c r="DT190" i="1"/>
  <c r="DT146" i="1"/>
  <c r="DP146" i="1"/>
  <c r="DP160" i="1"/>
  <c r="DT160" i="1"/>
  <c r="DT151" i="1"/>
  <c r="DP151" i="1"/>
  <c r="DJ237" i="1"/>
  <c r="DN237" i="1"/>
  <c r="DZ186" i="1"/>
  <c r="EB186" i="1" s="1"/>
  <c r="DV186" i="1"/>
  <c r="DZ283" i="1"/>
  <c r="EB283" i="1" s="1"/>
  <c r="DV283" i="1"/>
  <c r="DJ278" i="1"/>
  <c r="DN278" i="1"/>
  <c r="DN200" i="1"/>
  <c r="DJ200" i="1"/>
  <c r="A400" i="1"/>
  <c r="FN400" i="1"/>
  <c r="DJ144" i="1"/>
  <c r="DN144" i="1"/>
  <c r="DP261" i="1"/>
  <c r="DT261" i="1"/>
  <c r="DV197" i="1"/>
  <c r="DZ197" i="1"/>
  <c r="EB197" i="1" s="1"/>
  <c r="DP312" i="1"/>
  <c r="DT312" i="1"/>
  <c r="DJ161" i="1"/>
  <c r="DN161" i="1"/>
  <c r="DT216" i="1"/>
  <c r="DP216" i="1"/>
  <c r="DV331" i="1"/>
  <c r="DZ331" i="1"/>
  <c r="EB331" i="1" s="1"/>
  <c r="DV210" i="1"/>
  <c r="DZ210" i="1"/>
  <c r="EB210" i="1" s="1"/>
  <c r="DT201" i="1"/>
  <c r="DP201" i="1"/>
  <c r="DV267" i="1"/>
  <c r="DZ267" i="1"/>
  <c r="EB267" i="1" s="1"/>
  <c r="DJ156" i="1"/>
  <c r="DN156" i="1"/>
  <c r="DT167" i="1"/>
  <c r="DP167" i="1"/>
  <c r="DZ286" i="1"/>
  <c r="EB286" i="1" s="1"/>
  <c r="DV286" i="1"/>
  <c r="DT257" i="1"/>
  <c r="DP257" i="1"/>
  <c r="DZ170" i="1"/>
  <c r="EB170" i="1" s="1"/>
  <c r="DV170" i="1"/>
  <c r="C388" i="1"/>
  <c r="C401" i="1" s="1"/>
  <c r="A376" i="1"/>
  <c r="FN376" i="1"/>
  <c r="DT180" i="1"/>
  <c r="DP180" i="1"/>
  <c r="DN234" i="1"/>
  <c r="DJ234" i="1"/>
  <c r="DV310" i="1"/>
  <c r="DZ310" i="1"/>
  <c r="EB310" i="1" s="1"/>
  <c r="DV235" i="1"/>
  <c r="DZ235" i="1"/>
  <c r="EB235" i="1" s="1"/>
  <c r="DZ320" i="1"/>
  <c r="EB320" i="1" s="1"/>
  <c r="DV320" i="1"/>
  <c r="DN172" i="1"/>
  <c r="DJ172" i="1"/>
  <c r="DT280" i="1"/>
  <c r="DP280" i="1"/>
  <c r="DP182" i="1"/>
  <c r="DT182" i="1"/>
  <c r="DT204" i="1"/>
  <c r="DP204" i="1"/>
  <c r="DZ269" i="1"/>
  <c r="EB269" i="1" s="1"/>
  <c r="DV269" i="1"/>
  <c r="DZ240" i="1"/>
  <c r="EB240" i="1" s="1"/>
  <c r="DV240" i="1"/>
  <c r="DJ270" i="1"/>
  <c r="DN270" i="1"/>
  <c r="DZ202" i="1"/>
  <c r="EB202" i="1" s="1"/>
  <c r="DV202" i="1"/>
  <c r="DP212" i="1"/>
  <c r="DT212" i="1"/>
  <c r="DV253" i="1"/>
  <c r="DZ253" i="1"/>
  <c r="EB253" i="1" s="1"/>
  <c r="DZ282" i="1"/>
  <c r="EB282" i="1" s="1"/>
  <c r="DV282" i="1"/>
  <c r="DV225" i="1"/>
  <c r="DZ225" i="1"/>
  <c r="EB225" i="1" s="1"/>
  <c r="DT325" i="1"/>
  <c r="DP325" i="1"/>
  <c r="DZ239" i="1"/>
  <c r="EB239" i="1" s="1"/>
  <c r="DV239" i="1"/>
  <c r="DT159" i="1"/>
  <c r="DP159" i="1"/>
  <c r="DV208" i="1"/>
  <c r="DZ208" i="1"/>
  <c r="EB208" i="1" s="1"/>
  <c r="DN178" i="1"/>
  <c r="DJ178" i="1"/>
  <c r="DZ315" i="1"/>
  <c r="EB315" i="1" s="1"/>
  <c r="DV315" i="1"/>
  <c r="CD365" i="1"/>
  <c r="CH365" i="1"/>
  <c r="CJ365" i="1" s="1"/>
  <c r="DT333" i="1"/>
  <c r="DP333" i="1"/>
  <c r="DP196" i="1"/>
  <c r="DT196" i="1"/>
  <c r="DV259" i="1"/>
  <c r="DZ259" i="1"/>
  <c r="EB259" i="1" s="1"/>
  <c r="DP171" i="1"/>
  <c r="DT171" i="1"/>
  <c r="DZ206" i="1"/>
  <c r="EB206" i="1" s="1"/>
  <c r="DV206" i="1"/>
  <c r="DT187" i="1"/>
  <c r="DP187" i="1"/>
  <c r="DP334" i="1"/>
  <c r="DT334" i="1"/>
  <c r="FN387" i="1"/>
  <c r="A387" i="1"/>
  <c r="DV189" i="1"/>
  <c r="DZ189" i="1"/>
  <c r="EB189" i="1" s="1"/>
  <c r="A365" i="1"/>
  <c r="C366" i="1"/>
  <c r="C377" i="1"/>
  <c r="FN365" i="1"/>
  <c r="EB152" i="1"/>
  <c r="EL152" i="1"/>
  <c r="EN152" i="1" s="1"/>
  <c r="DP306" i="1"/>
  <c r="DT306" i="1"/>
  <c r="DP142" i="1"/>
  <c r="DT142" i="1"/>
  <c r="DT229" i="1"/>
  <c r="DP229" i="1"/>
  <c r="CD387" i="1"/>
  <c r="CH387" i="1"/>
  <c r="CJ387" i="1" s="1"/>
  <c r="DZ198" i="1"/>
  <c r="EB198" i="1" s="1"/>
  <c r="DV198" i="1"/>
  <c r="DV275" i="1"/>
  <c r="DZ275" i="1"/>
  <c r="EB275" i="1" s="1"/>
  <c r="DZ191" i="1"/>
  <c r="EB191" i="1" s="1"/>
  <c r="DV191" i="1"/>
  <c r="DP147" i="1"/>
  <c r="DT147" i="1"/>
  <c r="DP300" i="1"/>
  <c r="DT300" i="1"/>
  <c r="DT219" i="1"/>
  <c r="DP219" i="1"/>
  <c r="DP308" i="1"/>
  <c r="DT308" i="1"/>
  <c r="EL158" i="1"/>
  <c r="EN158" i="1" s="1"/>
  <c r="EB158" i="1"/>
  <c r="DZ312" i="1" l="1"/>
  <c r="EB312" i="1" s="1"/>
  <c r="DV312" i="1"/>
  <c r="DZ214" i="1"/>
  <c r="EB214" i="1" s="1"/>
  <c r="DV214" i="1"/>
  <c r="FN401" i="1"/>
  <c r="A401" i="1"/>
  <c r="DV146" i="1"/>
  <c r="DZ146" i="1"/>
  <c r="EB146" i="1" s="1"/>
  <c r="DT237" i="1"/>
  <c r="DP237" i="1"/>
  <c r="DV190" i="1"/>
  <c r="DZ190" i="1"/>
  <c r="EB190" i="1" s="1"/>
  <c r="A399" i="1"/>
  <c r="FN399" i="1"/>
  <c r="DV201" i="1"/>
  <c r="DZ201" i="1"/>
  <c r="EB201" i="1" s="1"/>
  <c r="DZ192" i="1"/>
  <c r="EB192" i="1" s="1"/>
  <c r="DV192" i="1"/>
  <c r="DP200" i="1"/>
  <c r="DT200" i="1"/>
  <c r="DV279" i="1"/>
  <c r="DZ279" i="1"/>
  <c r="EB279" i="1" s="1"/>
  <c r="DZ252" i="1"/>
  <c r="EB252" i="1" s="1"/>
  <c r="DV252" i="1"/>
  <c r="DT278" i="1"/>
  <c r="DP278" i="1"/>
  <c r="DZ261" i="1"/>
  <c r="EB261" i="1" s="1"/>
  <c r="DV261" i="1"/>
  <c r="DZ216" i="1"/>
  <c r="EB216" i="1" s="1"/>
  <c r="DV216" i="1"/>
  <c r="DZ151" i="1"/>
  <c r="DV151" i="1"/>
  <c r="DT244" i="1"/>
  <c r="DP244" i="1"/>
  <c r="DP161" i="1"/>
  <c r="DT161" i="1"/>
  <c r="DT144" i="1"/>
  <c r="DP144" i="1"/>
  <c r="DV160" i="1"/>
  <c r="DZ160" i="1"/>
  <c r="DP163" i="1"/>
  <c r="DT163" i="1"/>
  <c r="DZ204" i="1"/>
  <c r="EB204" i="1" s="1"/>
  <c r="DV204" i="1"/>
  <c r="DZ180" i="1"/>
  <c r="EB180" i="1" s="1"/>
  <c r="DV180" i="1"/>
  <c r="DV308" i="1"/>
  <c r="DZ308" i="1"/>
  <c r="EB308" i="1" s="1"/>
  <c r="DV334" i="1"/>
  <c r="DZ334" i="1"/>
  <c r="EB334" i="1" s="1"/>
  <c r="DV182" i="1"/>
  <c r="DZ182" i="1"/>
  <c r="EB182" i="1" s="1"/>
  <c r="DZ229" i="1"/>
  <c r="EB229" i="1" s="1"/>
  <c r="DV229" i="1"/>
  <c r="FN366" i="1"/>
  <c r="C378" i="1"/>
  <c r="A366" i="1"/>
  <c r="C367" i="1"/>
  <c r="DZ196" i="1"/>
  <c r="EB196" i="1" s="1"/>
  <c r="DV196" i="1"/>
  <c r="DZ212" i="1"/>
  <c r="EB212" i="1" s="1"/>
  <c r="DV212" i="1"/>
  <c r="FN388" i="1"/>
  <c r="A388" i="1"/>
  <c r="DZ167" i="1"/>
  <c r="EB167" i="1" s="1"/>
  <c r="DV167" i="1"/>
  <c r="A377" i="1"/>
  <c r="C389" i="1"/>
  <c r="FN377" i="1"/>
  <c r="DZ142" i="1"/>
  <c r="EB142" i="1" s="1"/>
  <c r="DV142" i="1"/>
  <c r="DZ187" i="1"/>
  <c r="EB187" i="1" s="1"/>
  <c r="DV187" i="1"/>
  <c r="DZ325" i="1"/>
  <c r="EB325" i="1" s="1"/>
  <c r="DV325" i="1"/>
  <c r="DZ280" i="1"/>
  <c r="EB280" i="1" s="1"/>
  <c r="DV280" i="1"/>
  <c r="DT156" i="1"/>
  <c r="DP156" i="1"/>
  <c r="DZ219" i="1"/>
  <c r="EB219" i="1" s="1"/>
  <c r="DV219" i="1"/>
  <c r="DV300" i="1"/>
  <c r="DZ300" i="1"/>
  <c r="EB300" i="1" s="1"/>
  <c r="DV306" i="1"/>
  <c r="DZ306" i="1"/>
  <c r="EB306" i="1" s="1"/>
  <c r="DZ159" i="1"/>
  <c r="DV159" i="1"/>
  <c r="DP178" i="1"/>
  <c r="DT178" i="1"/>
  <c r="DV333" i="1"/>
  <c r="DZ333" i="1"/>
  <c r="EB333" i="1" s="1"/>
  <c r="DP172" i="1"/>
  <c r="DT172" i="1"/>
  <c r="DP234" i="1"/>
  <c r="DT234" i="1"/>
  <c r="DV147" i="1"/>
  <c r="DZ147" i="1"/>
  <c r="EB147" i="1" s="1"/>
  <c r="DZ171" i="1"/>
  <c r="EB171" i="1" s="1"/>
  <c r="DV171" i="1"/>
  <c r="DT270" i="1"/>
  <c r="DP270" i="1"/>
  <c r="DV257" i="1"/>
  <c r="DZ257" i="1"/>
  <c r="EB257" i="1" s="1"/>
  <c r="EL151" i="1" l="1"/>
  <c r="EN151" i="1" s="1"/>
  <c r="EB151" i="1"/>
  <c r="DV144" i="1"/>
  <c r="DZ144" i="1"/>
  <c r="EB144" i="1" s="1"/>
  <c r="DZ161" i="1"/>
  <c r="DV161" i="1"/>
  <c r="DV200" i="1"/>
  <c r="DZ200" i="1"/>
  <c r="EB200" i="1" s="1"/>
  <c r="DZ163" i="1"/>
  <c r="EB163" i="1" s="1"/>
  <c r="DV163" i="1"/>
  <c r="EB160" i="1"/>
  <c r="EL160" i="1"/>
  <c r="EN160" i="1" s="1"/>
  <c r="DZ244" i="1"/>
  <c r="EB244" i="1" s="1"/>
  <c r="DV244" i="1"/>
  <c r="DV278" i="1"/>
  <c r="DZ278" i="1"/>
  <c r="EB278" i="1" s="1"/>
  <c r="DZ237" i="1"/>
  <c r="EB237" i="1" s="1"/>
  <c r="DV237" i="1"/>
  <c r="C390" i="1"/>
  <c r="FN378" i="1"/>
  <c r="A378" i="1"/>
  <c r="DV234" i="1"/>
  <c r="DZ234" i="1"/>
  <c r="EB234" i="1" s="1"/>
  <c r="EL159" i="1"/>
  <c r="EN159" i="1" s="1"/>
  <c r="EB159" i="1"/>
  <c r="DZ156" i="1"/>
  <c r="DV156" i="1"/>
  <c r="FN367" i="1"/>
  <c r="C379" i="1"/>
  <c r="A367" i="1"/>
  <c r="DZ178" i="1"/>
  <c r="EB178" i="1" s="1"/>
  <c r="DV178" i="1"/>
  <c r="DV172" i="1"/>
  <c r="DZ172" i="1"/>
  <c r="EB172" i="1" s="1"/>
  <c r="DZ270" i="1"/>
  <c r="EB270" i="1" s="1"/>
  <c r="DV270" i="1"/>
  <c r="A389" i="1"/>
  <c r="FN389" i="1"/>
  <c r="EB161" i="1" l="1"/>
  <c r="EL161" i="1"/>
  <c r="EN161" i="1" s="1"/>
  <c r="FN390" i="1"/>
  <c r="A390" i="1"/>
  <c r="EB156" i="1"/>
  <c r="EL156" i="1"/>
  <c r="EN156" i="1" s="1"/>
  <c r="A379" i="1"/>
  <c r="FN379" i="1"/>
  <c r="C391" i="1"/>
  <c r="FN391" i="1" l="1"/>
  <c r="A391" i="1"/>
</calcChain>
</file>

<file path=xl/comments1.xml><?xml version="1.0" encoding="utf-8"?>
<comments xmlns="http://schemas.openxmlformats.org/spreadsheetml/2006/main">
  <authors>
    <author>Paitrick, Mary D</author>
  </authors>
  <commentList>
    <comment ref="G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0.0332 + 0.0196 </t>
        </r>
      </text>
    </comment>
    <comment ref="L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0.0332 + 0.0196 </t>
        </r>
      </text>
    </comment>
    <comment ref="Q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0.0843 + 0.0162 </t>
        </r>
      </text>
    </comment>
    <comment ref="V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0.0624 + 0.0149 </t>
        </r>
      </text>
    </comment>
    <comment ref="AB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0.0347 + 0.0115 </t>
        </r>
      </text>
    </comment>
    <comment ref="AG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+ 0.0126 </t>
        </r>
      </text>
    </comment>
    <comment ref="BE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0.0347 + 0.0105 </t>
        </r>
      </text>
    </comment>
    <comment ref="BK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0.0220 + 0.0066 </t>
        </r>
      </text>
    </comment>
    <comment ref="CC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+ 0.0126 </t>
        </r>
      </text>
    </comment>
    <comment ref="CI2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0.0136 + 0.008 </t>
        </r>
      </text>
    </comment>
    <comment ref="G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L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0.0551 + 0.0098 </t>
        </r>
      </text>
    </comment>
    <comment ref="Q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0.0909 + 0.0081
 </t>
        </r>
      </text>
    </comment>
    <comment ref="V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0.0707 + 0.0075
 </t>
        </r>
      </text>
    </comment>
    <comment ref="AB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1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1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1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1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1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2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2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2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3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3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3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4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4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4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5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5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5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6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6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6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7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7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7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8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8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8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39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39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39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2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2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3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3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4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4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5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5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6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6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7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7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8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8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0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09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09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1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10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10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  <comment ref="G41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L411" authorId="0" shapeId="0">
      <text>
        <r>
          <rPr>
            <b/>
            <sz val="9"/>
            <color indexed="81"/>
            <rFont val="Tahoma"/>
            <family val="2"/>
          </rPr>
          <t>Mier, D:</t>
        </r>
        <r>
          <rPr>
            <sz val="9"/>
            <color indexed="81"/>
            <rFont val="Tahoma"/>
            <family val="2"/>
          </rPr>
          <t xml:space="preserve">
Tariff Sheet G8.04
Dist Margin = Local Distribution + Gas Supply Acquisition
0.0559 + 0.0098 </t>
        </r>
      </text>
    </comment>
    <comment ref="Q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0.0915 + 0.0081
 </t>
        </r>
      </text>
    </comment>
    <comment ref="V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+ 0.0075
 </t>
        </r>
      </text>
    </comment>
    <comment ref="AB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+ 0.0058
 </t>
        </r>
      </text>
    </comment>
    <comment ref="AG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BE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0.0336 + 0.0053
 </t>
        </r>
      </text>
    </comment>
    <comment ref="BK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0.0214+ 0.0051
 </t>
        </r>
      </text>
    </comment>
    <comment ref="CC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0.0713 + 0.0063
 </t>
        </r>
      </text>
    </comment>
    <comment ref="CI411" authorId="0" shapeId="0">
      <text>
        <r>
          <rPr>
            <b/>
            <sz val="9"/>
            <color indexed="81"/>
            <rFont val="Tahoma"/>
            <family val="2"/>
          </rPr>
          <t>Paitrick, Mary D:</t>
        </r>
        <r>
          <rPr>
            <sz val="9"/>
            <color indexed="81"/>
            <rFont val="Tahoma"/>
            <family val="2"/>
          </rPr>
          <t xml:space="preserve">
Tariff Sheet G8.04
Dist Margin = Distribution + Gas Supply Acquisition
0.0108 + 0.051
 </t>
        </r>
      </text>
    </comment>
  </commentList>
</comments>
</file>

<file path=xl/sharedStrings.xml><?xml version="1.0" encoding="utf-8"?>
<sst xmlns="http://schemas.openxmlformats.org/spreadsheetml/2006/main" count="1067" uniqueCount="58">
  <si>
    <t>Year</t>
  </si>
  <si>
    <t>Month</t>
  </si>
  <si>
    <t>---RESIDENTIAL---</t>
  </si>
  <si>
    <t>DIST</t>
  </si>
  <si>
    <t>MARGIN</t>
  </si>
  <si>
    <t>RATE</t>
  </si>
  <si>
    <t>-----Cg-FS-----</t>
  </si>
  <si>
    <t>-----Cg-FM-----</t>
  </si>
  <si>
    <t>-----Cg-FL-----</t>
  </si>
  <si>
    <t>-----Cg-ISL-----</t>
  </si>
  <si>
    <t>CHARGE</t>
  </si>
  <si>
    <t>FIXED</t>
  </si>
  <si>
    <t>GAS</t>
  </si>
  <si>
    <t>COSTS</t>
  </si>
  <si>
    <t>EFFECTIVE</t>
  </si>
  <si>
    <t>Historical Wisconsin Gas Rate Information for Wisconsin Public Service Corporation</t>
  </si>
  <si>
    <t>TOP</t>
  </si>
  <si>
    <t>-----Cg-TS-----</t>
  </si>
  <si>
    <t>-----Cg-TM-----</t>
  </si>
  <si>
    <t>-----Cg-TL-----</t>
  </si>
  <si>
    <t>-----Cg-TSL-----</t>
  </si>
  <si>
    <t>-----Cg-TMA-----</t>
  </si>
  <si>
    <t>-----Cg-TSA-----</t>
  </si>
  <si>
    <t>-----Cg-TLA-----</t>
  </si>
  <si>
    <t>-----Cg-TSLA-----</t>
  </si>
  <si>
    <t>-----Cg-FST-----</t>
  </si>
  <si>
    <t>-----Cg-IEG-----</t>
  </si>
  <si>
    <t>-----Cg-TEG---</t>
  </si>
  <si>
    <t>DEMAND</t>
  </si>
  <si>
    <t>-----Cg-IEGM-----</t>
  </si>
  <si>
    <t>Rate Cancelled in UR-116</t>
  </si>
  <si>
    <t>-----Cg-IEGL-----</t>
  </si>
  <si>
    <t>-----Cg-TEGS---</t>
  </si>
  <si>
    <t>-----Cg-TEGM---</t>
  </si>
  <si>
    <t>-----Cg-TEGL---</t>
  </si>
  <si>
    <t>-----Cg-TEGSL---</t>
  </si>
  <si>
    <t>as 1-12-07</t>
  </si>
  <si>
    <t>Fixed charges were converted from monthly charges to daily charges on January 12th.</t>
  </si>
  <si>
    <t>Rates changed on January 14, 2011 in UR-120</t>
  </si>
  <si>
    <t>Rates changed on January 1, 2012 in UR-120 Re-Opener</t>
  </si>
  <si>
    <t>Rates changed on January 1, 2013 in UR-121</t>
  </si>
  <si>
    <t>Rates changed on January 1, 2014 in UR-122</t>
  </si>
  <si>
    <t>Rates changed on January 1, 2015 in UR-123</t>
  </si>
  <si>
    <t>Rates changed on January 1, 2016 in UR-124</t>
  </si>
  <si>
    <t>Rate Cancelled in UR-126</t>
  </si>
  <si>
    <t>Rates changed on January 1, 2020 in UR-126</t>
  </si>
  <si>
    <t>-----Cg-IXSL-----</t>
  </si>
  <si>
    <t>-----Cg-TXSL-----</t>
  </si>
  <si>
    <t>New Class effective January 1, 2021</t>
  </si>
  <si>
    <t>Rates changed on January 1, 2023 in UR-127</t>
  </si>
  <si>
    <t>-----Cg-IM and Cg-SOS-M(prior to 9/1/2023)-----</t>
  </si>
  <si>
    <t>-----Cg-SOS-M  Step 1(9/1/2023 and beyond)-----</t>
  </si>
  <si>
    <t>-----Cg-IL and Cg-SOS-L(prior to 9/1/2023)-----</t>
  </si>
  <si>
    <t>-----Cg-SOS-M  Step 2(9/1/2023 and beyond)-----</t>
  </si>
  <si>
    <t>-----Cg-SOS-M  Step 3(9/1/2023 and beyond)-----</t>
  </si>
  <si>
    <t>See Step 1</t>
  </si>
  <si>
    <t>NEW Step Block Rates for SOS-M became effective September 1, 2023</t>
  </si>
  <si>
    <t>SOS-L was discontinued effective September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</si>
</sst>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164" formatCode="&quot;$&quot;#,##0.0000_);\(&quot;$&quot;#,##0.0000\)"/>
    <numFmt numFmtId="165" formatCode="#,##0.0000_);\(#,##0.0000\)"/>
    <numFmt numFmtId="166" formatCode="&quot;$&quot;#,##0.0000"/>
    <numFmt numFmtId="167" formatCode="&quot;$&quot;#,##0.00"/>
  </numFmts>
  <fonts count="11" x14ac:knownFonts="1">
    <font>
      <sz val="10"/>
      <name val="Arial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3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3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147">
    <xf numFmtId="0" fontId="0" fillId="0" borderId="0" xfId="0"/>
    <xf numFmtId="7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164" fontId="0" fillId="0" borderId="0" xfId="0" applyNumberFormat="1"/>
    <xf numFmtId="7" fontId="5" fillId="0" borderId="0" xfId="0" applyNumberFormat="1" applyFont="1" applyAlignment="1">
      <alignment horizontal="center"/>
    </xf>
    <xf numFmtId="7" fontId="0" fillId="0" borderId="0" xfId="0" applyNumberFormat="1"/>
    <xf numFmtId="7" fontId="0" fillId="0" borderId="0" xfId="0" applyNumberFormat="1" applyAlignment="1">
      <alignment horizontal="center"/>
    </xf>
    <xf numFmtId="165" fontId="0" fillId="0" borderId="0" xfId="0" applyNumberFormat="1"/>
    <xf numFmtId="7" fontId="6" fillId="0" borderId="0" xfId="0" quotePrefix="1" applyNumberFormat="1" applyFont="1" applyAlignment="1">
      <alignment horizontal="center"/>
    </xf>
    <xf numFmtId="167" fontId="0" fillId="0" borderId="0" xfId="0" applyNumberFormat="1"/>
    <xf numFmtId="167" fontId="5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7" fontId="7" fillId="0" borderId="0" xfId="0" applyNumberFormat="1" applyFont="1" applyAlignment="1">
      <alignment horizontal="center"/>
    </xf>
    <xf numFmtId="166" fontId="0" fillId="0" borderId="0" xfId="0" applyNumberFormat="1"/>
    <xf numFmtId="166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7" fontId="4" fillId="2" borderId="0" xfId="0" applyNumberFormat="1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7" fontId="4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7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166" fontId="8" fillId="0" borderId="0" xfId="0" applyNumberFormat="1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7" fontId="4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/>
    </xf>
    <xf numFmtId="164" fontId="0" fillId="0" borderId="0" xfId="0" applyNumberFormat="1" applyFill="1"/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" borderId="0" xfId="0" applyFill="1"/>
    <xf numFmtId="7" fontId="1" fillId="2" borderId="0" xfId="0" applyNumberFormat="1" applyFont="1" applyFill="1" applyAlignment="1">
      <alignment horizontal="left"/>
    </xf>
    <xf numFmtId="166" fontId="4" fillId="5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6" fontId="4" fillId="5" borderId="0" xfId="0" applyNumberFormat="1" applyFont="1" applyFill="1" applyAlignment="1">
      <alignment horizontal="left"/>
    </xf>
    <xf numFmtId="7" fontId="4" fillId="3" borderId="0" xfId="0" applyNumberFormat="1" applyFont="1" applyFill="1" applyAlignment="1">
      <alignment horizontal="left"/>
    </xf>
    <xf numFmtId="164" fontId="4" fillId="5" borderId="0" xfId="0" applyNumberFormat="1" applyFont="1" applyFill="1" applyAlignment="1">
      <alignment horizontal="center"/>
    </xf>
    <xf numFmtId="166" fontId="8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6" fontId="4" fillId="6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7" fontId="1" fillId="0" borderId="0" xfId="0" applyNumberFormat="1" applyFont="1" applyFill="1" applyAlignment="1">
      <alignment horizontal="left"/>
    </xf>
    <xf numFmtId="0" fontId="0" fillId="5" borderId="0" xfId="0" applyFill="1" applyAlignment="1">
      <alignment horizontal="center"/>
    </xf>
    <xf numFmtId="7" fontId="4" fillId="5" borderId="0" xfId="0" applyNumberFormat="1" applyFont="1" applyFill="1" applyAlignment="1"/>
    <xf numFmtId="7" fontId="4" fillId="0" borderId="0" xfId="0" applyNumberFormat="1" applyFont="1" applyFill="1" applyAlignment="1"/>
    <xf numFmtId="7" fontId="4" fillId="2" borderId="0" xfId="0" applyNumberFormat="1" applyFont="1" applyFill="1" applyAlignment="1"/>
    <xf numFmtId="167" fontId="4" fillId="2" borderId="0" xfId="0" applyNumberFormat="1" applyFont="1" applyFill="1" applyAlignment="1">
      <alignment horizontal="left"/>
    </xf>
    <xf numFmtId="0" fontId="0" fillId="7" borderId="0" xfId="0" applyFill="1"/>
    <xf numFmtId="0" fontId="4" fillId="7" borderId="0" xfId="0" applyFont="1" applyFill="1" applyAlignment="1">
      <alignment horizontal="center"/>
    </xf>
    <xf numFmtId="166" fontId="4" fillId="7" borderId="0" xfId="0" applyNumberFormat="1" applyFon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6" fontId="8" fillId="7" borderId="0" xfId="0" applyNumberFormat="1" applyFont="1" applyFill="1" applyAlignment="1">
      <alignment horizontal="center"/>
    </xf>
    <xf numFmtId="7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166" fontId="0" fillId="7" borderId="0" xfId="0" applyNumberFormat="1" applyFill="1" applyAlignment="1">
      <alignment horizontal="center"/>
    </xf>
    <xf numFmtId="7" fontId="1" fillId="7" borderId="0" xfId="0" applyNumberFormat="1" applyFont="1" applyFill="1" applyAlignment="1">
      <alignment horizontal="center"/>
    </xf>
    <xf numFmtId="7" fontId="4" fillId="7" borderId="0" xfId="0" applyNumberFormat="1" applyFont="1" applyFill="1" applyAlignment="1"/>
    <xf numFmtId="166" fontId="4" fillId="8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7" fontId="6" fillId="0" borderId="0" xfId="0" applyNumberFormat="1" applyFont="1" applyAlignment="1">
      <alignment horizontal="center"/>
    </xf>
    <xf numFmtId="166" fontId="1" fillId="7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7" fontId="4" fillId="0" borderId="2" xfId="0" applyNumberFormat="1" applyFont="1" applyFill="1" applyBorder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166" fontId="1" fillId="5" borderId="0" xfId="0" applyNumberFormat="1" applyFont="1" applyFill="1" applyAlignment="1">
      <alignment horizontal="center"/>
    </xf>
    <xf numFmtId="7" fontId="1" fillId="0" borderId="0" xfId="0" applyNumberFormat="1" applyFont="1" applyFill="1" applyAlignment="1">
      <alignment horizontal="center"/>
    </xf>
    <xf numFmtId="7" fontId="4" fillId="0" borderId="0" xfId="0" applyNumberFormat="1" applyFont="1" applyFill="1" applyAlignment="1">
      <alignment horizontal="center"/>
    </xf>
    <xf numFmtId="7" fontId="6" fillId="0" borderId="0" xfId="0" quotePrefix="1" applyNumberFormat="1" applyFont="1" applyAlignment="1">
      <alignment horizontal="center"/>
    </xf>
    <xf numFmtId="7" fontId="6" fillId="0" borderId="0" xfId="0" applyNumberFormat="1" applyFont="1" applyAlignment="1">
      <alignment horizontal="center"/>
    </xf>
    <xf numFmtId="166" fontId="1" fillId="7" borderId="0" xfId="0" applyNumberFormat="1" applyFont="1" applyFill="1" applyAlignment="1">
      <alignment horizontal="center"/>
    </xf>
    <xf numFmtId="7" fontId="4" fillId="5" borderId="0" xfId="0" applyNumberFormat="1" applyFont="1" applyFill="1" applyAlignment="1">
      <alignment horizontal="center"/>
    </xf>
    <xf numFmtId="7" fontId="1" fillId="5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7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7" fontId="7" fillId="0" borderId="0" xfId="0" applyNumberFormat="1" applyFont="1" applyAlignment="1">
      <alignment horizontal="center"/>
    </xf>
    <xf numFmtId="7" fontId="6" fillId="7" borderId="0" xfId="0" quotePrefix="1" applyNumberFormat="1" applyFont="1" applyFill="1" applyAlignment="1">
      <alignment horizontal="center"/>
    </xf>
    <xf numFmtId="7" fontId="6" fillId="7" borderId="0" xfId="0" applyNumberFormat="1" applyFont="1" applyFill="1" applyAlignment="1">
      <alignment horizontal="center"/>
    </xf>
    <xf numFmtId="167" fontId="6" fillId="0" borderId="0" xfId="0" quotePrefix="1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7" fontId="4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7" fontId="4" fillId="0" borderId="2" xfId="0" applyNumberFormat="1" applyFont="1" applyFill="1" applyBorder="1" applyAlignment="1">
      <alignment horizontal="center"/>
    </xf>
    <xf numFmtId="7" fontId="1" fillId="0" borderId="2" xfId="0" applyNumberFormat="1" applyFont="1" applyFill="1" applyBorder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N982"/>
  <sheetViews>
    <sheetView showGridLines="0" tabSelected="1" showOutlineSymbols="0" zoomScale="75" zoomScaleNormal="75" workbookViewId="0">
      <pane xSplit="3" ySplit="6" topLeftCell="D395" activePane="bottomRight" state="frozen"/>
      <selection pane="topRight" activeCell="C1" sqref="C1"/>
      <selection pane="bottomLeft" activeCell="A7" sqref="A7"/>
      <selection pane="bottomRight" activeCell="AF411" sqref="AF411"/>
    </sheetView>
  </sheetViews>
  <sheetFormatPr defaultColWidth="10.28515625" defaultRowHeight="12.75" x14ac:dyDescent="0.2"/>
  <cols>
    <col min="1" max="1" width="10.28515625" style="51"/>
    <col min="2" max="2" width="7.5703125" style="4" customWidth="1"/>
    <col min="3" max="3" width="8.5703125" style="4" customWidth="1"/>
    <col min="4" max="4" width="5.7109375" customWidth="1"/>
    <col min="5" max="5" width="10.7109375" style="12" customWidth="1"/>
    <col min="6" max="6" width="10.7109375" style="9" customWidth="1"/>
    <col min="7" max="7" width="10.28515625" style="9" customWidth="1"/>
    <col min="8" max="8" width="11.85546875" style="9" customWidth="1"/>
    <col min="9" max="9" width="6.85546875" style="9" customWidth="1"/>
    <col min="10" max="10" width="10.28515625" style="12" customWidth="1"/>
    <col min="11" max="12" width="10.28515625" style="9" customWidth="1"/>
    <col min="13" max="13" width="11.42578125" style="9" customWidth="1"/>
    <col min="14" max="14" width="6.85546875" style="9" customWidth="1"/>
    <col min="15" max="15" width="10.28515625" style="12" customWidth="1"/>
    <col min="16" max="16" width="10.28515625" style="56" customWidth="1"/>
    <col min="17" max="17" width="10.28515625" style="9" customWidth="1"/>
    <col min="18" max="18" width="11.42578125" style="9" customWidth="1"/>
    <col min="19" max="19" width="6.5703125" style="9" customWidth="1"/>
    <col min="20" max="20" width="12.5703125" style="12" customWidth="1"/>
    <col min="21" max="22" width="10.28515625" style="9" customWidth="1"/>
    <col min="23" max="23" width="11.85546875" style="9" customWidth="1"/>
    <col min="24" max="24" width="6.85546875" style="9" customWidth="1"/>
    <col min="25" max="25" width="22" style="12" customWidth="1"/>
    <col min="26" max="26" width="10.28515625" style="12" customWidth="1"/>
    <col min="27" max="28" width="10.28515625" style="9" customWidth="1"/>
    <col min="29" max="29" width="12.28515625" style="9" customWidth="1"/>
    <col min="30" max="30" width="6.85546875" style="9" customWidth="1"/>
    <col min="31" max="31" width="11.28515625" style="11" customWidth="1"/>
    <col min="32" max="33" width="10.28515625" style="9" customWidth="1"/>
    <col min="34" max="34" width="11.7109375" style="9" customWidth="1"/>
    <col min="35" max="35" width="5.7109375" style="9" customWidth="1"/>
    <col min="36" max="36" width="10.28515625" style="9" customWidth="1"/>
    <col min="37" max="38" width="9.5703125" style="9" bestFit="1" customWidth="1"/>
    <col min="39" max="39" width="12.7109375" style="9" customWidth="1"/>
    <col min="40" max="41" width="5.7109375" style="9" customWidth="1"/>
    <col min="42" max="42" width="16.85546875" style="9" customWidth="1"/>
    <col min="43" max="43" width="9.5703125" style="9" bestFit="1" customWidth="1"/>
    <col min="44" max="44" width="9.42578125" style="9" bestFit="1" customWidth="1"/>
    <col min="45" max="45" width="12.7109375" style="9" bestFit="1" customWidth="1"/>
    <col min="46" max="47" width="5.7109375" style="9" customWidth="1"/>
    <col min="48" max="48" width="13.140625" style="9" customWidth="1"/>
    <col min="49" max="49" width="9.5703125" style="9" bestFit="1" customWidth="1"/>
    <col min="50" max="50" width="9.42578125" style="9" bestFit="1" customWidth="1"/>
    <col min="51" max="51" width="12.7109375" style="9" bestFit="1" customWidth="1"/>
    <col min="52" max="53" width="5.7109375" style="9" customWidth="1"/>
    <col min="54" max="54" width="11.42578125" style="11" customWidth="1"/>
    <col min="55" max="55" width="10.28515625" style="11" customWidth="1"/>
    <col min="56" max="57" width="10.28515625" style="9" customWidth="1"/>
    <col min="58" max="58" width="12.5703125" style="9" customWidth="1"/>
    <col min="59" max="59" width="6.140625" style="9" customWidth="1"/>
    <col min="60" max="60" width="12.5703125" style="11" customWidth="1"/>
    <col min="61" max="61" width="11.7109375" style="11" customWidth="1"/>
    <col min="62" max="63" width="10.28515625" style="9" customWidth="1"/>
    <col min="64" max="65" width="11.42578125" style="9" customWidth="1"/>
    <col min="66" max="66" width="15" style="9" customWidth="1"/>
    <col min="67" max="71" width="11.42578125" style="9" customWidth="1"/>
    <col min="72" max="73" width="12.140625" style="9" customWidth="1"/>
    <col min="74" max="77" width="11.42578125" style="9" customWidth="1"/>
    <col min="78" max="78" width="12.28515625" style="15" bestFit="1" customWidth="1"/>
    <col min="79" max="81" width="11.42578125" style="34" customWidth="1"/>
    <col min="82" max="82" width="11.7109375" style="34" customWidth="1"/>
    <col min="83" max="83" width="11.7109375" customWidth="1"/>
    <col min="84" max="84" width="18.85546875" customWidth="1"/>
    <col min="85" max="85" width="11.7109375" customWidth="1"/>
    <col min="86" max="86" width="11.7109375" style="51" customWidth="1"/>
    <col min="87" max="88" width="11.7109375" customWidth="1"/>
    <col min="89" max="89" width="10.28515625" customWidth="1"/>
    <col min="90" max="90" width="10.28515625" style="11" customWidth="1"/>
    <col min="91" max="92" width="10.28515625" customWidth="1"/>
    <col min="93" max="93" width="11.7109375" customWidth="1"/>
    <col min="94" max="94" width="10.28515625" customWidth="1"/>
    <col min="95" max="95" width="10.28515625" style="11" customWidth="1"/>
    <col min="96" max="97" width="10.28515625" customWidth="1"/>
    <col min="98" max="98" width="12.5703125" customWidth="1"/>
    <col min="99" max="99" width="10.28515625" customWidth="1"/>
    <col min="100" max="100" width="10.28515625" style="11" customWidth="1"/>
    <col min="101" max="102" width="10.28515625" customWidth="1"/>
    <col min="103" max="103" width="11.7109375" customWidth="1"/>
    <col min="104" max="104" width="10.28515625" customWidth="1"/>
    <col min="105" max="105" width="10.28515625" style="11" customWidth="1"/>
    <col min="106" max="106" width="10.28515625" customWidth="1"/>
    <col min="107" max="107" width="10.28515625" style="9" customWidth="1"/>
    <col min="108" max="109" width="12.5703125" customWidth="1"/>
    <col min="110" max="111" width="12.5703125" style="15" customWidth="1"/>
    <col min="112" max="114" width="12.5703125" customWidth="1"/>
    <col min="115" max="115" width="10.28515625" customWidth="1"/>
    <col min="116" max="116" width="11.140625" style="15" customWidth="1"/>
    <col min="117" max="117" width="12.5703125" style="15" customWidth="1"/>
    <col min="118" max="119" width="10.28515625" customWidth="1"/>
    <col min="120" max="121" width="12.85546875" customWidth="1"/>
    <col min="122" max="122" width="12.85546875" style="15" customWidth="1"/>
    <col min="123" max="123" width="12.5703125" style="15" customWidth="1"/>
    <col min="124" max="124" width="12.85546875" customWidth="1"/>
    <col min="125" max="125" width="12.85546875" style="9" customWidth="1"/>
    <col min="126" max="126" width="12.85546875" customWidth="1"/>
    <col min="127" max="127" width="10.28515625" customWidth="1"/>
    <col min="128" max="128" width="12.28515625" style="11" customWidth="1"/>
    <col min="129" max="129" width="12.5703125" style="15" customWidth="1"/>
    <col min="130" max="131" width="10.28515625" customWidth="1"/>
    <col min="132" max="133" width="12.42578125" customWidth="1"/>
    <col min="134" max="134" width="31.5703125" customWidth="1"/>
    <col min="135" max="140" width="12.42578125" customWidth="1"/>
    <col min="141" max="141" width="12.5703125" style="15" customWidth="1"/>
    <col min="142" max="168" width="12.42578125" customWidth="1"/>
    <col min="172" max="16384" width="10.28515625" style="51"/>
  </cols>
  <sheetData>
    <row r="1" spans="2:274" x14ac:dyDescent="0.2">
      <c r="AH1" s="11"/>
    </row>
    <row r="2" spans="2:274" s="2" customFormat="1" ht="17.25" customHeight="1" x14ac:dyDescent="0.25">
      <c r="B2" s="137" t="s">
        <v>15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8"/>
      <c r="U2" s="137"/>
      <c r="V2" s="137"/>
      <c r="W2" s="137"/>
      <c r="X2" s="137"/>
      <c r="Y2" s="138"/>
      <c r="Z2" s="138"/>
      <c r="AA2" s="137"/>
      <c r="AB2" s="137"/>
      <c r="AC2" s="137"/>
      <c r="AD2" s="137"/>
      <c r="AE2" s="138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33"/>
      <c r="CA2" s="35"/>
      <c r="CB2" s="35"/>
      <c r="CC2" s="35"/>
      <c r="CD2" s="36"/>
      <c r="CH2" s="60"/>
      <c r="CL2" s="10"/>
      <c r="CQ2" s="10"/>
      <c r="CV2" s="10"/>
      <c r="DA2" s="10"/>
      <c r="DC2" s="6"/>
      <c r="DF2" s="16"/>
      <c r="DG2" s="16"/>
      <c r="DL2" s="16"/>
      <c r="DM2" s="16"/>
      <c r="DR2" s="16"/>
      <c r="DS2" s="16"/>
      <c r="DU2" s="6"/>
      <c r="DX2" s="10"/>
      <c r="DY2" s="16"/>
      <c r="EK2" s="16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  <c r="IY2" s="60"/>
      <c r="IZ2" s="60"/>
      <c r="JA2" s="60"/>
      <c r="JB2" s="60"/>
      <c r="JC2" s="60"/>
      <c r="JD2" s="60"/>
      <c r="JE2" s="60"/>
      <c r="JF2" s="60"/>
      <c r="JG2" s="60"/>
      <c r="JH2" s="60"/>
      <c r="JI2" s="60"/>
      <c r="JJ2" s="60"/>
      <c r="JK2" s="60"/>
      <c r="JL2" s="60"/>
      <c r="JM2" s="60"/>
      <c r="JN2" s="60"/>
    </row>
    <row r="3" spans="2:274" s="2" customFormat="1" ht="14.25" x14ac:dyDescent="0.2">
      <c r="E3" s="10"/>
      <c r="F3" s="6"/>
      <c r="G3" s="6"/>
      <c r="H3" s="6"/>
      <c r="I3" s="6"/>
      <c r="J3" s="10"/>
      <c r="K3" s="6"/>
      <c r="L3" s="6"/>
      <c r="M3" s="6"/>
      <c r="N3" s="6"/>
      <c r="O3" s="10"/>
      <c r="P3" s="57"/>
      <c r="Q3" s="6"/>
      <c r="R3" s="6"/>
      <c r="S3" s="6"/>
      <c r="T3" s="10"/>
      <c r="U3" s="6"/>
      <c r="V3" s="6"/>
      <c r="W3" s="6"/>
      <c r="X3" s="6"/>
      <c r="Y3" s="10"/>
      <c r="Z3" s="10"/>
      <c r="AA3" s="6"/>
      <c r="AB3" s="6"/>
      <c r="AC3" s="6"/>
      <c r="AD3" s="6"/>
      <c r="AE3" s="10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10"/>
      <c r="BC3" s="10"/>
      <c r="BD3" s="6"/>
      <c r="BE3" s="6"/>
      <c r="BF3" s="6"/>
      <c r="BG3" s="6"/>
      <c r="BH3" s="10"/>
      <c r="BI3" s="10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16"/>
      <c r="CA3" s="36"/>
      <c r="CB3" s="36"/>
      <c r="CC3" s="36"/>
      <c r="CD3" s="36"/>
      <c r="CH3" s="60"/>
      <c r="CL3" s="10"/>
      <c r="CQ3" s="10"/>
      <c r="CV3" s="10"/>
      <c r="DA3" s="10"/>
      <c r="DC3" s="6"/>
      <c r="DF3" s="16"/>
      <c r="DG3" s="16"/>
      <c r="DL3" s="16"/>
      <c r="DM3" s="16"/>
      <c r="DR3" s="16"/>
      <c r="DS3" s="16"/>
      <c r="DU3" s="6"/>
      <c r="DX3" s="10"/>
      <c r="DY3" s="16"/>
      <c r="EK3" s="16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</row>
    <row r="4" spans="2:274" s="2" customFormat="1" ht="15" x14ac:dyDescent="0.25">
      <c r="E4" s="129" t="s">
        <v>2</v>
      </c>
      <c r="F4" s="129"/>
      <c r="G4" s="129"/>
      <c r="H4" s="129"/>
      <c r="I4" s="7"/>
      <c r="J4" s="128" t="s">
        <v>25</v>
      </c>
      <c r="K4" s="129"/>
      <c r="L4" s="129"/>
      <c r="M4" s="129"/>
      <c r="N4" s="7"/>
      <c r="O4" s="129" t="s">
        <v>6</v>
      </c>
      <c r="P4" s="129"/>
      <c r="Q4" s="129"/>
      <c r="R4" s="129"/>
      <c r="S4" s="8"/>
      <c r="T4" s="129" t="s">
        <v>7</v>
      </c>
      <c r="U4" s="129"/>
      <c r="V4" s="129"/>
      <c r="W4" s="129"/>
      <c r="X4" s="6"/>
      <c r="Y4" s="129" t="s">
        <v>8</v>
      </c>
      <c r="Z4" s="129"/>
      <c r="AA4" s="129"/>
      <c r="AB4" s="129"/>
      <c r="AC4" s="129"/>
      <c r="AD4" s="6"/>
      <c r="AE4" s="139" t="s">
        <v>50</v>
      </c>
      <c r="AF4" s="140"/>
      <c r="AG4" s="140"/>
      <c r="AH4" s="140"/>
      <c r="AI4" s="6"/>
      <c r="AJ4" s="128" t="s">
        <v>51</v>
      </c>
      <c r="AK4" s="129"/>
      <c r="AL4" s="129"/>
      <c r="AM4" s="129"/>
      <c r="AN4" s="129"/>
      <c r="AO4" s="104"/>
      <c r="AP4" s="128" t="s">
        <v>53</v>
      </c>
      <c r="AQ4" s="129"/>
      <c r="AR4" s="129"/>
      <c r="AS4" s="129"/>
      <c r="AT4" s="129"/>
      <c r="AU4" s="104"/>
      <c r="AV4" s="128" t="s">
        <v>54</v>
      </c>
      <c r="AW4" s="129"/>
      <c r="AX4" s="129"/>
      <c r="AY4" s="129"/>
      <c r="AZ4" s="129"/>
      <c r="BA4" s="104"/>
      <c r="BB4" s="139" t="s">
        <v>52</v>
      </c>
      <c r="BC4" s="140"/>
      <c r="BD4" s="140"/>
      <c r="BE4" s="140"/>
      <c r="BF4" s="140"/>
      <c r="BG4" s="6"/>
      <c r="BH4" s="129" t="s">
        <v>9</v>
      </c>
      <c r="BI4" s="129"/>
      <c r="BJ4" s="129"/>
      <c r="BK4" s="129"/>
      <c r="BL4" s="129"/>
      <c r="BM4" s="18"/>
      <c r="BN4" s="128" t="s">
        <v>46</v>
      </c>
      <c r="BO4" s="129"/>
      <c r="BP4" s="129"/>
      <c r="BQ4" s="129"/>
      <c r="BR4" s="129"/>
      <c r="BS4" s="18"/>
      <c r="BT4" s="128" t="s">
        <v>26</v>
      </c>
      <c r="BU4" s="128"/>
      <c r="BV4" s="129"/>
      <c r="BW4" s="129"/>
      <c r="BX4" s="129"/>
      <c r="BY4" s="18"/>
      <c r="BZ4" s="141" t="s">
        <v>29</v>
      </c>
      <c r="CA4" s="141"/>
      <c r="CB4" s="142"/>
      <c r="CC4" s="142"/>
      <c r="CD4" s="142"/>
      <c r="CE4" s="18"/>
      <c r="CF4" s="128" t="s">
        <v>31</v>
      </c>
      <c r="CG4" s="128"/>
      <c r="CH4" s="129"/>
      <c r="CI4" s="129"/>
      <c r="CJ4" s="129"/>
      <c r="CL4" s="128" t="s">
        <v>22</v>
      </c>
      <c r="CM4" s="136"/>
      <c r="CN4" s="136"/>
      <c r="CO4" s="136"/>
      <c r="CQ4" s="128" t="s">
        <v>17</v>
      </c>
      <c r="CR4" s="136"/>
      <c r="CS4" s="136"/>
      <c r="CT4" s="136"/>
      <c r="CV4" s="128" t="s">
        <v>21</v>
      </c>
      <c r="CW4" s="128"/>
      <c r="CX4" s="128"/>
      <c r="CY4" s="128"/>
      <c r="DA4" s="128" t="s">
        <v>18</v>
      </c>
      <c r="DB4" s="128"/>
      <c r="DC4" s="128"/>
      <c r="DD4" s="128"/>
      <c r="DE4" s="14"/>
      <c r="DF4" s="141" t="s">
        <v>23</v>
      </c>
      <c r="DG4" s="141"/>
      <c r="DH4" s="128"/>
      <c r="DI4" s="128"/>
      <c r="DJ4" s="128"/>
      <c r="DL4" s="141" t="s">
        <v>19</v>
      </c>
      <c r="DM4" s="141"/>
      <c r="DN4" s="136"/>
      <c r="DO4" s="136"/>
      <c r="DP4" s="136"/>
      <c r="DQ4" s="4"/>
      <c r="DR4" s="141" t="s">
        <v>24</v>
      </c>
      <c r="DS4" s="141"/>
      <c r="DT4" s="128"/>
      <c r="DU4" s="128"/>
      <c r="DV4" s="128"/>
      <c r="DX4" s="128" t="s">
        <v>20</v>
      </c>
      <c r="DY4" s="128"/>
      <c r="DZ4" s="136"/>
      <c r="EA4" s="136"/>
      <c r="EB4" s="136"/>
      <c r="EC4" s="4"/>
      <c r="ED4" s="128" t="s">
        <v>47</v>
      </c>
      <c r="EE4" s="128"/>
      <c r="EF4" s="136"/>
      <c r="EG4" s="136"/>
      <c r="EH4" s="136"/>
      <c r="EI4" s="4"/>
      <c r="EJ4" s="128" t="s">
        <v>27</v>
      </c>
      <c r="EK4" s="128"/>
      <c r="EL4" s="136"/>
      <c r="EM4" s="136"/>
      <c r="EN4" s="136"/>
      <c r="EO4" s="4"/>
      <c r="EP4" s="128" t="s">
        <v>32</v>
      </c>
      <c r="EQ4" s="128"/>
      <c r="ER4" s="136"/>
      <c r="ES4" s="136"/>
      <c r="ET4" s="136"/>
      <c r="EU4" s="4"/>
      <c r="EV4" s="128" t="s">
        <v>33</v>
      </c>
      <c r="EW4" s="128"/>
      <c r="EX4" s="136"/>
      <c r="EY4" s="136"/>
      <c r="EZ4" s="136"/>
      <c r="FA4" s="4"/>
      <c r="FB4" s="128" t="s">
        <v>34</v>
      </c>
      <c r="FC4" s="128"/>
      <c r="FD4" s="136"/>
      <c r="FE4" s="136"/>
      <c r="FF4" s="136"/>
      <c r="FG4" s="4"/>
      <c r="FH4" s="128" t="s">
        <v>35</v>
      </c>
      <c r="FI4" s="128"/>
      <c r="FJ4" s="136"/>
      <c r="FK4" s="136"/>
      <c r="FL4" s="136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</row>
    <row r="5" spans="2:274" s="2" customFormat="1" ht="14.25" x14ac:dyDescent="0.2">
      <c r="E5" s="10" t="s">
        <v>11</v>
      </c>
      <c r="F5" s="6" t="s">
        <v>12</v>
      </c>
      <c r="G5" s="6" t="s">
        <v>3</v>
      </c>
      <c r="H5" s="6" t="s">
        <v>14</v>
      </c>
      <c r="I5" s="6"/>
      <c r="J5" s="10" t="s">
        <v>11</v>
      </c>
      <c r="K5" s="6" t="s">
        <v>12</v>
      </c>
      <c r="L5" s="6" t="s">
        <v>3</v>
      </c>
      <c r="M5" s="6" t="s">
        <v>14</v>
      </c>
      <c r="N5" s="6"/>
      <c r="O5" s="10" t="s">
        <v>11</v>
      </c>
      <c r="P5" s="57" t="s">
        <v>12</v>
      </c>
      <c r="Q5" s="6" t="s">
        <v>3</v>
      </c>
      <c r="R5" s="6" t="s">
        <v>14</v>
      </c>
      <c r="S5" s="6"/>
      <c r="T5" s="10" t="s">
        <v>11</v>
      </c>
      <c r="U5" s="6" t="s">
        <v>12</v>
      </c>
      <c r="V5" s="6" t="s">
        <v>3</v>
      </c>
      <c r="W5" s="6" t="s">
        <v>14</v>
      </c>
      <c r="X5" s="6"/>
      <c r="Y5" s="10" t="s">
        <v>11</v>
      </c>
      <c r="Z5" s="6" t="s">
        <v>28</v>
      </c>
      <c r="AA5" s="6" t="s">
        <v>12</v>
      </c>
      <c r="AB5" s="6" t="s">
        <v>3</v>
      </c>
      <c r="AC5" s="6" t="s">
        <v>14</v>
      </c>
      <c r="AD5" s="6"/>
      <c r="AE5" s="10" t="s">
        <v>11</v>
      </c>
      <c r="AF5" s="6" t="s">
        <v>12</v>
      </c>
      <c r="AG5" s="6" t="s">
        <v>3</v>
      </c>
      <c r="AH5" s="6" t="s">
        <v>14</v>
      </c>
      <c r="AI5" s="6"/>
      <c r="AJ5" s="10" t="s">
        <v>11</v>
      </c>
      <c r="AK5" s="6" t="s">
        <v>12</v>
      </c>
      <c r="AL5" s="6" t="s">
        <v>3</v>
      </c>
      <c r="AM5" s="6" t="s">
        <v>14</v>
      </c>
      <c r="AN5" s="6"/>
      <c r="AO5" s="6"/>
      <c r="AP5" s="10" t="s">
        <v>11</v>
      </c>
      <c r="AQ5" s="6" t="s">
        <v>12</v>
      </c>
      <c r="AR5" s="6" t="s">
        <v>3</v>
      </c>
      <c r="AS5" s="6" t="s">
        <v>14</v>
      </c>
      <c r="AT5" s="6"/>
      <c r="AU5" s="6"/>
      <c r="AV5" s="10" t="s">
        <v>11</v>
      </c>
      <c r="AW5" s="6" t="s">
        <v>12</v>
      </c>
      <c r="AX5" s="6" t="s">
        <v>3</v>
      </c>
      <c r="AY5" s="6" t="s">
        <v>14</v>
      </c>
      <c r="AZ5" s="6"/>
      <c r="BA5" s="6"/>
      <c r="BB5" s="10" t="s">
        <v>11</v>
      </c>
      <c r="BC5" s="6" t="s">
        <v>28</v>
      </c>
      <c r="BD5" s="6" t="s">
        <v>12</v>
      </c>
      <c r="BE5" s="6" t="s">
        <v>3</v>
      </c>
      <c r="BF5" s="6" t="s">
        <v>14</v>
      </c>
      <c r="BG5" s="6"/>
      <c r="BH5" s="10" t="s">
        <v>11</v>
      </c>
      <c r="BI5" s="6" t="s">
        <v>28</v>
      </c>
      <c r="BJ5" s="6" t="s">
        <v>12</v>
      </c>
      <c r="BK5" s="6" t="s">
        <v>3</v>
      </c>
      <c r="BL5" s="6" t="s">
        <v>14</v>
      </c>
      <c r="BM5" s="6"/>
      <c r="BN5" s="10" t="s">
        <v>11</v>
      </c>
      <c r="BO5" s="6" t="s">
        <v>28</v>
      </c>
      <c r="BP5" s="6" t="s">
        <v>12</v>
      </c>
      <c r="BQ5" s="6" t="s">
        <v>3</v>
      </c>
      <c r="BR5" s="6" t="s">
        <v>14</v>
      </c>
      <c r="BS5" s="6"/>
      <c r="BT5" s="10" t="s">
        <v>11</v>
      </c>
      <c r="BU5" s="6" t="s">
        <v>28</v>
      </c>
      <c r="BV5" s="6" t="s">
        <v>12</v>
      </c>
      <c r="BW5" s="6" t="s">
        <v>3</v>
      </c>
      <c r="BX5" s="6" t="s">
        <v>14</v>
      </c>
      <c r="BY5" s="6"/>
      <c r="BZ5" s="16" t="s">
        <v>11</v>
      </c>
      <c r="CA5" s="36" t="s">
        <v>28</v>
      </c>
      <c r="CB5" s="36" t="s">
        <v>12</v>
      </c>
      <c r="CC5" s="36" t="s">
        <v>3</v>
      </c>
      <c r="CD5" s="36" t="s">
        <v>14</v>
      </c>
      <c r="CE5" s="6"/>
      <c r="CF5" s="10" t="s">
        <v>11</v>
      </c>
      <c r="CG5" s="6" t="s">
        <v>28</v>
      </c>
      <c r="CH5" s="59" t="s">
        <v>12</v>
      </c>
      <c r="CI5" s="6" t="s">
        <v>3</v>
      </c>
      <c r="CJ5" s="6" t="s">
        <v>14</v>
      </c>
      <c r="CL5" s="10" t="s">
        <v>11</v>
      </c>
      <c r="CM5" s="6" t="s">
        <v>16</v>
      </c>
      <c r="CN5" s="6" t="s">
        <v>3</v>
      </c>
      <c r="CO5" s="6" t="s">
        <v>14</v>
      </c>
      <c r="CQ5" s="10" t="s">
        <v>11</v>
      </c>
      <c r="CR5" s="6" t="s">
        <v>16</v>
      </c>
      <c r="CS5" s="6" t="s">
        <v>3</v>
      </c>
      <c r="CT5" s="6" t="s">
        <v>14</v>
      </c>
      <c r="CV5" s="10" t="s">
        <v>11</v>
      </c>
      <c r="CW5" s="6" t="s">
        <v>16</v>
      </c>
      <c r="CX5" s="6" t="s">
        <v>3</v>
      </c>
      <c r="CY5" s="6" t="s">
        <v>14</v>
      </c>
      <c r="DA5" s="10" t="s">
        <v>11</v>
      </c>
      <c r="DB5" s="6" t="s">
        <v>16</v>
      </c>
      <c r="DC5" s="6" t="s">
        <v>3</v>
      </c>
      <c r="DD5" s="6" t="s">
        <v>14</v>
      </c>
      <c r="DE5" s="6"/>
      <c r="DF5" s="16" t="s">
        <v>11</v>
      </c>
      <c r="DG5" s="6" t="s">
        <v>28</v>
      </c>
      <c r="DH5" s="6" t="s">
        <v>16</v>
      </c>
      <c r="DI5" s="6" t="s">
        <v>3</v>
      </c>
      <c r="DJ5" s="6" t="s">
        <v>14</v>
      </c>
      <c r="DL5" s="16" t="s">
        <v>11</v>
      </c>
      <c r="DM5" s="6" t="s">
        <v>28</v>
      </c>
      <c r="DN5" s="6" t="s">
        <v>16</v>
      </c>
      <c r="DO5" s="6" t="s">
        <v>3</v>
      </c>
      <c r="DP5" s="6" t="s">
        <v>14</v>
      </c>
      <c r="DQ5" s="6"/>
      <c r="DR5" s="16" t="s">
        <v>11</v>
      </c>
      <c r="DS5" s="6" t="s">
        <v>28</v>
      </c>
      <c r="DT5" s="6" t="s">
        <v>16</v>
      </c>
      <c r="DU5" s="6" t="s">
        <v>3</v>
      </c>
      <c r="DV5" s="6" t="s">
        <v>14</v>
      </c>
      <c r="DX5" s="10" t="s">
        <v>11</v>
      </c>
      <c r="DY5" s="6" t="s">
        <v>28</v>
      </c>
      <c r="DZ5" s="6" t="s">
        <v>16</v>
      </c>
      <c r="EA5" s="6" t="s">
        <v>3</v>
      </c>
      <c r="EB5" s="6" t="s">
        <v>14</v>
      </c>
      <c r="EC5" s="6"/>
      <c r="ED5" s="10" t="s">
        <v>11</v>
      </c>
      <c r="EE5" s="6" t="s">
        <v>28</v>
      </c>
      <c r="EF5" s="6" t="s">
        <v>16</v>
      </c>
      <c r="EG5" s="6" t="s">
        <v>3</v>
      </c>
      <c r="EH5" s="6" t="s">
        <v>14</v>
      </c>
      <c r="EI5" s="6"/>
      <c r="EJ5" s="10" t="s">
        <v>11</v>
      </c>
      <c r="EK5" s="6" t="s">
        <v>28</v>
      </c>
      <c r="EL5" s="6" t="s">
        <v>16</v>
      </c>
      <c r="EM5" s="6" t="s">
        <v>3</v>
      </c>
      <c r="EN5" s="6" t="s">
        <v>14</v>
      </c>
      <c r="EO5" s="6"/>
      <c r="EP5" s="10" t="s">
        <v>11</v>
      </c>
      <c r="EQ5" s="6" t="s">
        <v>28</v>
      </c>
      <c r="ER5" s="6" t="s">
        <v>16</v>
      </c>
      <c r="ES5" s="6" t="s">
        <v>3</v>
      </c>
      <c r="ET5" s="6" t="s">
        <v>14</v>
      </c>
      <c r="EU5" s="6"/>
      <c r="EV5" s="10" t="s">
        <v>11</v>
      </c>
      <c r="EW5" s="6" t="s">
        <v>28</v>
      </c>
      <c r="EX5" s="6" t="s">
        <v>16</v>
      </c>
      <c r="EY5" s="6" t="s">
        <v>3</v>
      </c>
      <c r="EZ5" s="6" t="s">
        <v>14</v>
      </c>
      <c r="FA5" s="6"/>
      <c r="FB5" s="10" t="s">
        <v>11</v>
      </c>
      <c r="FC5" s="6" t="s">
        <v>28</v>
      </c>
      <c r="FD5" s="6" t="s">
        <v>16</v>
      </c>
      <c r="FE5" s="6" t="s">
        <v>3</v>
      </c>
      <c r="FF5" s="6" t="s">
        <v>14</v>
      </c>
      <c r="FG5" s="6"/>
      <c r="FH5" s="10" t="s">
        <v>11</v>
      </c>
      <c r="FI5" s="6" t="s">
        <v>28</v>
      </c>
      <c r="FJ5" s="6" t="s">
        <v>16</v>
      </c>
      <c r="FK5" s="6" t="s">
        <v>3</v>
      </c>
      <c r="FL5" s="6" t="s">
        <v>14</v>
      </c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  <c r="IY5" s="60"/>
      <c r="IZ5" s="60"/>
      <c r="JA5" s="60"/>
      <c r="JB5" s="60"/>
      <c r="JC5" s="60"/>
      <c r="JD5" s="60"/>
      <c r="JE5" s="60"/>
      <c r="JF5" s="60"/>
      <c r="JG5" s="60"/>
      <c r="JH5" s="60"/>
      <c r="JI5" s="60"/>
      <c r="JJ5" s="60"/>
      <c r="JK5" s="60"/>
      <c r="JL5" s="60"/>
      <c r="JM5" s="60"/>
      <c r="JN5" s="60"/>
    </row>
    <row r="6" spans="2:274" s="2" customFormat="1" ht="15" x14ac:dyDescent="0.2">
      <c r="B6" s="2" t="s">
        <v>0</v>
      </c>
      <c r="C6" s="2" t="s">
        <v>1</v>
      </c>
      <c r="E6" s="10" t="s">
        <v>10</v>
      </c>
      <c r="F6" s="6" t="s">
        <v>13</v>
      </c>
      <c r="G6" s="6" t="s">
        <v>4</v>
      </c>
      <c r="H6" s="6" t="s">
        <v>5</v>
      </c>
      <c r="I6" s="6"/>
      <c r="J6" s="10" t="s">
        <v>10</v>
      </c>
      <c r="K6" s="6" t="s">
        <v>13</v>
      </c>
      <c r="L6" s="6" t="s">
        <v>4</v>
      </c>
      <c r="M6" s="6" t="s">
        <v>5</v>
      </c>
      <c r="N6" s="6"/>
      <c r="O6" s="10" t="s">
        <v>10</v>
      </c>
      <c r="P6" s="57" t="s">
        <v>13</v>
      </c>
      <c r="Q6" s="6" t="s">
        <v>4</v>
      </c>
      <c r="R6" s="6" t="s">
        <v>5</v>
      </c>
      <c r="S6" s="6"/>
      <c r="T6" s="10" t="s">
        <v>10</v>
      </c>
      <c r="U6" s="6" t="s">
        <v>13</v>
      </c>
      <c r="V6" s="6" t="s">
        <v>4</v>
      </c>
      <c r="W6" s="6" t="s">
        <v>5</v>
      </c>
      <c r="X6" s="6"/>
      <c r="Y6" s="10" t="s">
        <v>10</v>
      </c>
      <c r="Z6" s="6" t="s">
        <v>10</v>
      </c>
      <c r="AA6" s="6" t="s">
        <v>13</v>
      </c>
      <c r="AB6" s="6" t="s">
        <v>4</v>
      </c>
      <c r="AC6" s="6" t="s">
        <v>5</v>
      </c>
      <c r="AD6" s="6"/>
      <c r="AE6" s="10" t="s">
        <v>10</v>
      </c>
      <c r="AF6" s="6" t="s">
        <v>13</v>
      </c>
      <c r="AG6" s="6" t="s">
        <v>4</v>
      </c>
      <c r="AH6" s="6" t="s">
        <v>5</v>
      </c>
      <c r="AI6" s="6"/>
      <c r="AJ6" s="10" t="s">
        <v>10</v>
      </c>
      <c r="AK6" s="6" t="s">
        <v>13</v>
      </c>
      <c r="AL6" s="6" t="s">
        <v>4</v>
      </c>
      <c r="AM6" s="6" t="s">
        <v>5</v>
      </c>
      <c r="AN6" s="6"/>
      <c r="AO6" s="6"/>
      <c r="AP6" s="10" t="s">
        <v>10</v>
      </c>
      <c r="AQ6" s="6" t="s">
        <v>13</v>
      </c>
      <c r="AR6" s="6" t="s">
        <v>4</v>
      </c>
      <c r="AS6" s="6" t="s">
        <v>5</v>
      </c>
      <c r="AT6" s="6"/>
      <c r="AU6" s="6"/>
      <c r="AV6" s="10" t="s">
        <v>10</v>
      </c>
      <c r="AW6" s="6" t="s">
        <v>13</v>
      </c>
      <c r="AX6" s="6" t="s">
        <v>4</v>
      </c>
      <c r="AY6" s="6" t="s">
        <v>5</v>
      </c>
      <c r="AZ6" s="6"/>
      <c r="BA6" s="6"/>
      <c r="BB6" s="10" t="s">
        <v>10</v>
      </c>
      <c r="BC6" s="6" t="s">
        <v>10</v>
      </c>
      <c r="BD6" s="6" t="s">
        <v>13</v>
      </c>
      <c r="BE6" s="6" t="s">
        <v>4</v>
      </c>
      <c r="BF6" s="6" t="s">
        <v>5</v>
      </c>
      <c r="BG6" s="6"/>
      <c r="BH6" s="10" t="s">
        <v>10</v>
      </c>
      <c r="BI6" s="6" t="s">
        <v>10</v>
      </c>
      <c r="BJ6" s="6" t="s">
        <v>13</v>
      </c>
      <c r="BK6" s="6" t="s">
        <v>4</v>
      </c>
      <c r="BL6" s="6" t="s">
        <v>5</v>
      </c>
      <c r="BM6" s="6"/>
      <c r="BN6" s="10" t="s">
        <v>10</v>
      </c>
      <c r="BO6" s="6" t="s">
        <v>10</v>
      </c>
      <c r="BP6" s="6" t="s">
        <v>13</v>
      </c>
      <c r="BQ6" s="6" t="s">
        <v>4</v>
      </c>
      <c r="BR6" s="6" t="s">
        <v>5</v>
      </c>
      <c r="BS6" s="6"/>
      <c r="BT6" s="10" t="s">
        <v>10</v>
      </c>
      <c r="BU6" s="6" t="s">
        <v>10</v>
      </c>
      <c r="BV6" s="6" t="s">
        <v>13</v>
      </c>
      <c r="BW6" s="6" t="s">
        <v>4</v>
      </c>
      <c r="BX6" s="6" t="s">
        <v>5</v>
      </c>
      <c r="BY6" s="6"/>
      <c r="BZ6" s="16" t="s">
        <v>10</v>
      </c>
      <c r="CA6" s="36" t="s">
        <v>10</v>
      </c>
      <c r="CB6" s="36" t="s">
        <v>13</v>
      </c>
      <c r="CC6" s="36" t="s">
        <v>4</v>
      </c>
      <c r="CD6" s="36" t="s">
        <v>5</v>
      </c>
      <c r="CE6" s="6"/>
      <c r="CF6" s="10" t="s">
        <v>10</v>
      </c>
      <c r="CG6" s="6" t="s">
        <v>10</v>
      </c>
      <c r="CH6" s="59" t="s">
        <v>13</v>
      </c>
      <c r="CI6" s="6" t="s">
        <v>4</v>
      </c>
      <c r="CJ6" s="6" t="s">
        <v>5</v>
      </c>
      <c r="CL6" s="10" t="s">
        <v>10</v>
      </c>
      <c r="CM6" s="6" t="s">
        <v>13</v>
      </c>
      <c r="CN6" s="6" t="s">
        <v>4</v>
      </c>
      <c r="CO6" s="6" t="s">
        <v>5</v>
      </c>
      <c r="CQ6" s="10" t="s">
        <v>10</v>
      </c>
      <c r="CR6" s="6" t="s">
        <v>13</v>
      </c>
      <c r="CS6" s="6" t="s">
        <v>4</v>
      </c>
      <c r="CT6" s="6" t="s">
        <v>5</v>
      </c>
      <c r="CV6" s="10" t="s">
        <v>10</v>
      </c>
      <c r="CW6" s="6" t="s">
        <v>13</v>
      </c>
      <c r="CX6" s="6" t="s">
        <v>4</v>
      </c>
      <c r="CY6" s="6" t="s">
        <v>5</v>
      </c>
      <c r="DA6" s="10" t="s">
        <v>10</v>
      </c>
      <c r="DB6" s="6" t="s">
        <v>13</v>
      </c>
      <c r="DC6" s="6" t="s">
        <v>4</v>
      </c>
      <c r="DD6" s="6" t="s">
        <v>5</v>
      </c>
      <c r="DE6" s="6"/>
      <c r="DF6" s="16" t="s">
        <v>10</v>
      </c>
      <c r="DG6" s="6" t="s">
        <v>10</v>
      </c>
      <c r="DH6" s="6" t="s">
        <v>13</v>
      </c>
      <c r="DI6" s="6" t="s">
        <v>4</v>
      </c>
      <c r="DJ6" s="6" t="s">
        <v>5</v>
      </c>
      <c r="DL6" s="16" t="s">
        <v>10</v>
      </c>
      <c r="DM6" s="6" t="s">
        <v>10</v>
      </c>
      <c r="DN6" s="6" t="s">
        <v>13</v>
      </c>
      <c r="DO6" s="6" t="s">
        <v>4</v>
      </c>
      <c r="DP6" s="6" t="s">
        <v>5</v>
      </c>
      <c r="DQ6" s="6"/>
      <c r="DR6" s="16" t="s">
        <v>10</v>
      </c>
      <c r="DS6" s="6" t="s">
        <v>10</v>
      </c>
      <c r="DT6" s="6" t="s">
        <v>13</v>
      </c>
      <c r="DU6" s="6" t="s">
        <v>4</v>
      </c>
      <c r="DV6" s="6" t="s">
        <v>5</v>
      </c>
      <c r="DX6" s="10" t="s">
        <v>10</v>
      </c>
      <c r="DY6" s="6" t="s">
        <v>10</v>
      </c>
      <c r="DZ6" s="6" t="s">
        <v>13</v>
      </c>
      <c r="EA6" s="6" t="s">
        <v>4</v>
      </c>
      <c r="EB6" s="6" t="s">
        <v>5</v>
      </c>
      <c r="EC6" s="6"/>
      <c r="ED6" s="10" t="s">
        <v>10</v>
      </c>
      <c r="EE6" s="6" t="s">
        <v>10</v>
      </c>
      <c r="EF6" s="6" t="s">
        <v>13</v>
      </c>
      <c r="EG6" s="6" t="s">
        <v>4</v>
      </c>
      <c r="EH6" s="6" t="s">
        <v>5</v>
      </c>
      <c r="EI6" s="6"/>
      <c r="EJ6" s="10" t="s">
        <v>10</v>
      </c>
      <c r="EK6" s="6" t="s">
        <v>10</v>
      </c>
      <c r="EL6" s="6" t="s">
        <v>13</v>
      </c>
      <c r="EM6" s="6" t="s">
        <v>4</v>
      </c>
      <c r="EN6" s="6" t="s">
        <v>5</v>
      </c>
      <c r="EO6" s="6"/>
      <c r="EP6" s="10" t="s">
        <v>10</v>
      </c>
      <c r="EQ6" s="6" t="s">
        <v>10</v>
      </c>
      <c r="ER6" s="6" t="s">
        <v>13</v>
      </c>
      <c r="ES6" s="6" t="s">
        <v>4</v>
      </c>
      <c r="ET6" s="6" t="s">
        <v>5</v>
      </c>
      <c r="EU6" s="6"/>
      <c r="EV6" s="10" t="s">
        <v>10</v>
      </c>
      <c r="EW6" s="6" t="s">
        <v>10</v>
      </c>
      <c r="EX6" s="6" t="s">
        <v>13</v>
      </c>
      <c r="EY6" s="6" t="s">
        <v>4</v>
      </c>
      <c r="EZ6" s="6" t="s">
        <v>5</v>
      </c>
      <c r="FA6" s="6"/>
      <c r="FB6" s="10" t="s">
        <v>10</v>
      </c>
      <c r="FC6" s="6" t="s">
        <v>10</v>
      </c>
      <c r="FD6" s="6" t="s">
        <v>13</v>
      </c>
      <c r="FE6" s="6" t="s">
        <v>4</v>
      </c>
      <c r="FF6" s="6" t="s">
        <v>5</v>
      </c>
      <c r="FG6" s="6"/>
      <c r="FH6" s="10" t="s">
        <v>10</v>
      </c>
      <c r="FI6" s="6" t="s">
        <v>10</v>
      </c>
      <c r="FJ6" s="6" t="s">
        <v>13</v>
      </c>
      <c r="FK6" s="6" t="s">
        <v>4</v>
      </c>
      <c r="FL6" s="6" t="s">
        <v>5</v>
      </c>
      <c r="FN6" s="3" t="s">
        <v>1</v>
      </c>
      <c r="FO6" s="3" t="s">
        <v>0</v>
      </c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  <c r="IY6" s="60"/>
      <c r="IZ6" s="60"/>
      <c r="JA6" s="60"/>
      <c r="JB6" s="60"/>
      <c r="JC6" s="60"/>
      <c r="JD6" s="60"/>
      <c r="JE6" s="60"/>
      <c r="JF6" s="60"/>
      <c r="JG6" s="60"/>
      <c r="JH6" s="60"/>
      <c r="JI6" s="60"/>
      <c r="JJ6" s="60"/>
      <c r="JK6" s="60"/>
      <c r="JL6" s="60"/>
      <c r="JM6" s="60"/>
      <c r="JN6" s="60"/>
    </row>
    <row r="7" spans="2:274" ht="15" x14ac:dyDescent="0.2">
      <c r="B7" s="3">
        <v>1992</v>
      </c>
      <c r="C7" s="3">
        <v>1</v>
      </c>
      <c r="D7" s="20"/>
      <c r="E7" s="5">
        <v>3.5</v>
      </c>
      <c r="F7" s="20">
        <v>0.34930000000000005</v>
      </c>
      <c r="G7" s="20">
        <v>0.14860000000000001</v>
      </c>
      <c r="H7" s="20">
        <f t="shared" ref="H7:H35" si="0">(F7+G7)</f>
        <v>0.49790000000000006</v>
      </c>
      <c r="I7" s="20"/>
      <c r="J7" s="5">
        <v>15</v>
      </c>
      <c r="K7" s="20">
        <v>0.34930000000000005</v>
      </c>
      <c r="L7" s="20">
        <v>4.8300000000000003E-2</v>
      </c>
      <c r="M7" s="20">
        <f t="shared" ref="M7:M70" si="1">(K7+L7)</f>
        <v>0.39760000000000006</v>
      </c>
      <c r="N7" s="20"/>
      <c r="O7" s="5">
        <v>15</v>
      </c>
      <c r="P7" s="27">
        <v>0.34930000000000005</v>
      </c>
      <c r="Q7" s="20">
        <v>4.8300000000000003E-2</v>
      </c>
      <c r="R7" s="20">
        <f t="shared" ref="R7:R35" si="2">(P7+Q7)</f>
        <v>0.39760000000000006</v>
      </c>
      <c r="S7" s="20"/>
      <c r="T7" s="5">
        <v>100</v>
      </c>
      <c r="U7" s="20">
        <v>0.34930000000000005</v>
      </c>
      <c r="V7" s="20">
        <v>4.0300000000000002E-2</v>
      </c>
      <c r="W7" s="20">
        <f t="shared" ref="W7:W35" si="3">(U7+V7)</f>
        <v>0.38960000000000006</v>
      </c>
      <c r="X7" s="20"/>
      <c r="Y7" s="5">
        <v>300</v>
      </c>
      <c r="Z7" s="5"/>
      <c r="AA7" s="20">
        <v>0.34930000000000005</v>
      </c>
      <c r="AB7" s="20">
        <v>4.0300000000000002E-2</v>
      </c>
      <c r="AC7" s="20">
        <f t="shared" ref="AC7:AC35" si="4">(AA7+AB7)</f>
        <v>0.38960000000000006</v>
      </c>
      <c r="AD7" s="20"/>
      <c r="AE7" s="5">
        <v>100</v>
      </c>
      <c r="AF7" s="20">
        <v>0.29890000000000005</v>
      </c>
      <c r="AG7" s="20">
        <v>3.0300000000000001E-2</v>
      </c>
      <c r="AH7" s="20">
        <f t="shared" ref="AH7:AH35" si="5">(AF7+AG7)</f>
        <v>0.32920000000000005</v>
      </c>
      <c r="AI7" s="20"/>
      <c r="AJ7" s="10" t="s">
        <v>10</v>
      </c>
      <c r="AK7" s="6" t="s">
        <v>13</v>
      </c>
      <c r="AL7" s="6" t="s">
        <v>4</v>
      </c>
      <c r="AM7" s="6" t="s">
        <v>5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5">
        <v>300</v>
      </c>
      <c r="BC7" s="5"/>
      <c r="BD7" s="20">
        <v>0.29890000000000005</v>
      </c>
      <c r="BE7" s="20">
        <v>3.0300000000000001E-2</v>
      </c>
      <c r="BF7" s="20">
        <f t="shared" ref="BF7:BF35" si="6">(BD7+BE7)</f>
        <v>0.32920000000000005</v>
      </c>
      <c r="BG7" s="20"/>
      <c r="BH7" s="5">
        <v>1000</v>
      </c>
      <c r="BI7" s="5"/>
      <c r="BJ7" s="20">
        <v>0.29890000000000005</v>
      </c>
      <c r="BK7" s="20">
        <v>2.2100000000000002E-2</v>
      </c>
      <c r="BL7" s="20">
        <f t="shared" ref="BL7:BL35" si="7">(BJ7+BK7)</f>
        <v>0.32100000000000006</v>
      </c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17"/>
      <c r="CA7" s="20"/>
      <c r="CB7" s="20"/>
      <c r="CC7" s="20"/>
      <c r="CD7" s="21"/>
      <c r="CE7" s="21"/>
      <c r="CF7" s="21"/>
      <c r="CG7" s="21"/>
      <c r="CH7" s="28"/>
      <c r="CI7" s="21"/>
      <c r="CJ7" s="21"/>
      <c r="CK7" s="21"/>
      <c r="CL7" s="12"/>
      <c r="CM7" s="21"/>
      <c r="CN7" s="21"/>
      <c r="CO7" s="21"/>
      <c r="CP7" s="21"/>
      <c r="CQ7" s="5">
        <v>125</v>
      </c>
      <c r="CR7" s="20">
        <v>7.0800000000000002E-2</v>
      </c>
      <c r="CS7" s="20">
        <v>4.8300000000000003E-2</v>
      </c>
      <c r="CT7" s="20">
        <f t="shared" ref="CT7:CT14" si="8">(CR7+CS7)</f>
        <v>0.11910000000000001</v>
      </c>
      <c r="CU7" s="21"/>
      <c r="CV7" s="12"/>
      <c r="CW7" s="21"/>
      <c r="CX7" s="21"/>
      <c r="CY7" s="21"/>
      <c r="CZ7" s="21"/>
      <c r="DA7" s="5">
        <f t="shared" ref="DA7:DA18" si="9">+T7+110</f>
        <v>210</v>
      </c>
      <c r="DB7" s="20">
        <v>7.0800000000000002E-2</v>
      </c>
      <c r="DC7" s="22">
        <v>4.0300000000000002E-2</v>
      </c>
      <c r="DD7" s="20">
        <f t="shared" ref="DD7:DD46" si="10">(DB7+DC7)</f>
        <v>0.1111</v>
      </c>
      <c r="DE7" s="20"/>
      <c r="DF7" s="17"/>
      <c r="DG7" s="17"/>
      <c r="DH7" s="20"/>
      <c r="DI7" s="20"/>
      <c r="DJ7" s="20"/>
      <c r="DK7" s="21"/>
      <c r="DL7" s="17">
        <v>410</v>
      </c>
      <c r="DM7" s="17"/>
      <c r="DN7" s="20">
        <v>7.0800000000000002E-2</v>
      </c>
      <c r="DO7" s="20">
        <v>4.0300000000000002E-2</v>
      </c>
      <c r="DP7" s="20">
        <f t="shared" ref="DP7:DP46" si="11">(DN7+DO7)</f>
        <v>0.1111</v>
      </c>
      <c r="DQ7" s="20"/>
      <c r="DR7" s="17"/>
      <c r="DS7" s="17"/>
      <c r="DT7" s="20"/>
      <c r="DU7" s="22"/>
      <c r="DV7" s="20"/>
      <c r="DW7" s="21"/>
      <c r="DX7" s="5">
        <v>1110</v>
      </c>
      <c r="DY7" s="17"/>
      <c r="DZ7" s="20">
        <v>4.8999999999999998E-3</v>
      </c>
      <c r="EA7" s="20">
        <v>2.2100000000000002E-2</v>
      </c>
      <c r="EB7" s="20">
        <f t="shared" ref="EB7:EB46" si="12">(DZ7+EA7)</f>
        <v>2.7000000000000003E-2</v>
      </c>
      <c r="EC7" s="20"/>
      <c r="ED7" s="20"/>
      <c r="EE7" s="20"/>
      <c r="EF7" s="20"/>
      <c r="EG7" s="20"/>
      <c r="EH7" s="20"/>
      <c r="EI7" s="20"/>
      <c r="EJ7" s="20"/>
      <c r="EK7" s="17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4"/>
      <c r="FN7" s="3">
        <f t="shared" ref="FN7:FN38" si="13">+C7</f>
        <v>1</v>
      </c>
      <c r="FO7" s="3">
        <f t="shared" ref="FO7:FO38" si="14">+B7</f>
        <v>1992</v>
      </c>
    </row>
    <row r="8" spans="2:274" ht="15" x14ac:dyDescent="0.2">
      <c r="B8" s="3">
        <v>1992</v>
      </c>
      <c r="C8" s="3">
        <v>2</v>
      </c>
      <c r="D8" s="20"/>
      <c r="E8" s="5">
        <v>3.5</v>
      </c>
      <c r="F8" s="20">
        <v>0.32669999999999999</v>
      </c>
      <c r="G8" s="20">
        <v>0.14860000000000001</v>
      </c>
      <c r="H8" s="20">
        <f t="shared" si="0"/>
        <v>0.4753</v>
      </c>
      <c r="I8" s="20"/>
      <c r="J8" s="5">
        <v>15</v>
      </c>
      <c r="K8" s="20">
        <v>0.32669999999999999</v>
      </c>
      <c r="L8" s="20">
        <v>4.8300000000000003E-2</v>
      </c>
      <c r="M8" s="20">
        <f t="shared" si="1"/>
        <v>0.375</v>
      </c>
      <c r="N8" s="20"/>
      <c r="O8" s="5">
        <v>15</v>
      </c>
      <c r="P8" s="27">
        <v>0.32669999999999999</v>
      </c>
      <c r="Q8" s="20">
        <v>4.8300000000000003E-2</v>
      </c>
      <c r="R8" s="20">
        <f t="shared" si="2"/>
        <v>0.375</v>
      </c>
      <c r="S8" s="20"/>
      <c r="T8" s="5">
        <v>100</v>
      </c>
      <c r="U8" s="20">
        <v>0.32669999999999999</v>
      </c>
      <c r="V8" s="20">
        <v>4.0300000000000002E-2</v>
      </c>
      <c r="W8" s="20">
        <f t="shared" si="3"/>
        <v>0.36699999999999999</v>
      </c>
      <c r="X8" s="20"/>
      <c r="Y8" s="5">
        <v>315</v>
      </c>
      <c r="Z8" s="5"/>
      <c r="AA8" s="20">
        <v>0.32669999999999999</v>
      </c>
      <c r="AB8" s="20">
        <v>4.0300000000000002E-2</v>
      </c>
      <c r="AC8" s="20">
        <f t="shared" si="4"/>
        <v>0.36699999999999999</v>
      </c>
      <c r="AD8" s="20"/>
      <c r="AE8" s="5">
        <v>100</v>
      </c>
      <c r="AF8" s="20">
        <v>0.25240000000000001</v>
      </c>
      <c r="AG8" s="20">
        <v>3.0300000000000001E-2</v>
      </c>
      <c r="AH8" s="20">
        <f t="shared" si="5"/>
        <v>0.28270000000000001</v>
      </c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5">
        <v>315</v>
      </c>
      <c r="BC8" s="5"/>
      <c r="BD8" s="20">
        <v>0.25240000000000001</v>
      </c>
      <c r="BE8" s="20">
        <v>3.0300000000000001E-2</v>
      </c>
      <c r="BF8" s="20">
        <f t="shared" si="6"/>
        <v>0.28270000000000001</v>
      </c>
      <c r="BG8" s="20"/>
      <c r="BH8" s="5">
        <v>1000</v>
      </c>
      <c r="BI8" s="5"/>
      <c r="BJ8" s="20">
        <v>0.25240000000000001</v>
      </c>
      <c r="BK8" s="20">
        <v>2.2100000000000002E-2</v>
      </c>
      <c r="BL8" s="20">
        <f t="shared" si="7"/>
        <v>0.27450000000000002</v>
      </c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17"/>
      <c r="CA8" s="20"/>
      <c r="CB8" s="20"/>
      <c r="CC8" s="20"/>
      <c r="CD8" s="21"/>
      <c r="CE8" s="21"/>
      <c r="CF8" s="21"/>
      <c r="CG8" s="21"/>
      <c r="CH8" s="28"/>
      <c r="CI8" s="21"/>
      <c r="CJ8" s="21"/>
      <c r="CK8" s="21"/>
      <c r="CL8" s="12"/>
      <c r="CM8" s="21"/>
      <c r="CN8" s="21"/>
      <c r="CO8" s="21"/>
      <c r="CP8" s="21"/>
      <c r="CQ8" s="5">
        <v>125</v>
      </c>
      <c r="CR8" s="20">
        <v>9.64E-2</v>
      </c>
      <c r="CS8" s="20">
        <v>4.8300000000000003E-2</v>
      </c>
      <c r="CT8" s="20">
        <f t="shared" si="8"/>
        <v>0.1447</v>
      </c>
      <c r="CU8" s="21"/>
      <c r="CV8" s="12"/>
      <c r="CW8" s="21"/>
      <c r="CX8" s="21"/>
      <c r="CY8" s="21"/>
      <c r="CZ8" s="21"/>
      <c r="DA8" s="5">
        <f t="shared" si="9"/>
        <v>210</v>
      </c>
      <c r="DB8" s="20">
        <v>9.64E-2</v>
      </c>
      <c r="DC8" s="22">
        <v>4.0300000000000002E-2</v>
      </c>
      <c r="DD8" s="20">
        <f t="shared" si="10"/>
        <v>0.13669999999999999</v>
      </c>
      <c r="DE8" s="20"/>
      <c r="DF8" s="17"/>
      <c r="DG8" s="17"/>
      <c r="DH8" s="20"/>
      <c r="DI8" s="20"/>
      <c r="DJ8" s="20"/>
      <c r="DK8" s="21"/>
      <c r="DL8" s="17">
        <v>425</v>
      </c>
      <c r="DM8" s="17"/>
      <c r="DN8" s="20">
        <v>9.64E-2</v>
      </c>
      <c r="DO8" s="20">
        <v>4.0300000000000002E-2</v>
      </c>
      <c r="DP8" s="20">
        <f t="shared" si="11"/>
        <v>0.13669999999999999</v>
      </c>
      <c r="DQ8" s="20"/>
      <c r="DR8" s="17"/>
      <c r="DS8" s="17"/>
      <c r="DT8" s="20"/>
      <c r="DU8" s="22"/>
      <c r="DV8" s="20"/>
      <c r="DW8" s="21"/>
      <c r="DX8" s="5">
        <v>1110</v>
      </c>
      <c r="DY8" s="17"/>
      <c r="DZ8" s="20">
        <v>4.0000000000000001E-3</v>
      </c>
      <c r="EA8" s="20">
        <v>2.2100000000000002E-2</v>
      </c>
      <c r="EB8" s="20">
        <f t="shared" si="12"/>
        <v>2.6100000000000002E-2</v>
      </c>
      <c r="EC8" s="20"/>
      <c r="ED8" s="20"/>
      <c r="EE8" s="20"/>
      <c r="EF8" s="20"/>
      <c r="EG8" s="20"/>
      <c r="EH8" s="20"/>
      <c r="EI8" s="20"/>
      <c r="EJ8" s="20"/>
      <c r="EK8" s="17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4"/>
      <c r="FN8" s="3">
        <f t="shared" si="13"/>
        <v>2</v>
      </c>
      <c r="FO8" s="3">
        <f t="shared" si="14"/>
        <v>1992</v>
      </c>
    </row>
    <row r="9" spans="2:274" ht="15" x14ac:dyDescent="0.2">
      <c r="B9" s="3">
        <v>1992</v>
      </c>
      <c r="C9" s="3">
        <v>3</v>
      </c>
      <c r="D9" s="20"/>
      <c r="E9" s="5">
        <v>3.5</v>
      </c>
      <c r="F9" s="20">
        <v>0.32669999999999999</v>
      </c>
      <c r="G9" s="20">
        <v>0.14860000000000001</v>
      </c>
      <c r="H9" s="20">
        <f t="shared" si="0"/>
        <v>0.4753</v>
      </c>
      <c r="I9" s="20"/>
      <c r="J9" s="5">
        <v>15</v>
      </c>
      <c r="K9" s="20">
        <v>0.32669999999999999</v>
      </c>
      <c r="L9" s="20">
        <v>4.8300000000000003E-2</v>
      </c>
      <c r="M9" s="20">
        <f t="shared" si="1"/>
        <v>0.375</v>
      </c>
      <c r="N9" s="20"/>
      <c r="O9" s="5">
        <v>15</v>
      </c>
      <c r="P9" s="27">
        <v>0.32669999999999999</v>
      </c>
      <c r="Q9" s="20">
        <v>4.8300000000000003E-2</v>
      </c>
      <c r="R9" s="20">
        <f t="shared" si="2"/>
        <v>0.375</v>
      </c>
      <c r="S9" s="20"/>
      <c r="T9" s="5">
        <v>100</v>
      </c>
      <c r="U9" s="20">
        <v>0.32669999999999999</v>
      </c>
      <c r="V9" s="20">
        <v>4.0300000000000002E-2</v>
      </c>
      <c r="W9" s="20">
        <f t="shared" si="3"/>
        <v>0.36699999999999999</v>
      </c>
      <c r="X9" s="20"/>
      <c r="Y9" s="5">
        <v>315</v>
      </c>
      <c r="Z9" s="5"/>
      <c r="AA9" s="20">
        <v>0.32669999999999999</v>
      </c>
      <c r="AB9" s="20">
        <v>4.0300000000000002E-2</v>
      </c>
      <c r="AC9" s="20">
        <f t="shared" si="4"/>
        <v>0.36699999999999999</v>
      </c>
      <c r="AD9" s="20"/>
      <c r="AE9" s="5">
        <v>100</v>
      </c>
      <c r="AF9" s="20">
        <v>0.25240000000000001</v>
      </c>
      <c r="AG9" s="20">
        <v>3.0300000000000001E-2</v>
      </c>
      <c r="AH9" s="20">
        <f t="shared" si="5"/>
        <v>0.28270000000000001</v>
      </c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5">
        <v>315</v>
      </c>
      <c r="BC9" s="5"/>
      <c r="BD9" s="20">
        <v>0.25240000000000001</v>
      </c>
      <c r="BE9" s="20">
        <v>3.0300000000000001E-2</v>
      </c>
      <c r="BF9" s="20">
        <f t="shared" si="6"/>
        <v>0.28270000000000001</v>
      </c>
      <c r="BG9" s="20"/>
      <c r="BH9" s="5">
        <v>1000</v>
      </c>
      <c r="BI9" s="5"/>
      <c r="BJ9" s="20">
        <v>0.25240000000000001</v>
      </c>
      <c r="BK9" s="20">
        <v>2.2100000000000002E-2</v>
      </c>
      <c r="BL9" s="20">
        <f t="shared" si="7"/>
        <v>0.27450000000000002</v>
      </c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17"/>
      <c r="CA9" s="20"/>
      <c r="CB9" s="20"/>
      <c r="CC9" s="20"/>
      <c r="CD9" s="21"/>
      <c r="CE9" s="21"/>
      <c r="CF9" s="21"/>
      <c r="CG9" s="21"/>
      <c r="CH9" s="28"/>
      <c r="CI9" s="21"/>
      <c r="CJ9" s="21"/>
      <c r="CK9" s="21"/>
      <c r="CL9" s="12"/>
      <c r="CM9" s="21"/>
      <c r="CN9" s="21"/>
      <c r="CO9" s="21"/>
      <c r="CP9" s="21"/>
      <c r="CQ9" s="5">
        <v>125</v>
      </c>
      <c r="CR9" s="20">
        <v>9.64E-2</v>
      </c>
      <c r="CS9" s="20">
        <v>4.8300000000000003E-2</v>
      </c>
      <c r="CT9" s="20">
        <f t="shared" si="8"/>
        <v>0.1447</v>
      </c>
      <c r="CU9" s="21"/>
      <c r="CV9" s="12"/>
      <c r="CW9" s="21"/>
      <c r="CX9" s="21"/>
      <c r="CY9" s="21"/>
      <c r="CZ9" s="21"/>
      <c r="DA9" s="5">
        <f t="shared" si="9"/>
        <v>210</v>
      </c>
      <c r="DB9" s="20">
        <v>9.64E-2</v>
      </c>
      <c r="DC9" s="22">
        <v>4.0300000000000002E-2</v>
      </c>
      <c r="DD9" s="20">
        <f t="shared" si="10"/>
        <v>0.13669999999999999</v>
      </c>
      <c r="DE9" s="20"/>
      <c r="DF9" s="17"/>
      <c r="DG9" s="17"/>
      <c r="DH9" s="20"/>
      <c r="DI9" s="20"/>
      <c r="DJ9" s="20"/>
      <c r="DK9" s="21"/>
      <c r="DL9" s="17">
        <v>425</v>
      </c>
      <c r="DM9" s="17"/>
      <c r="DN9" s="20">
        <v>9.64E-2</v>
      </c>
      <c r="DO9" s="20">
        <v>4.0300000000000002E-2</v>
      </c>
      <c r="DP9" s="20">
        <f t="shared" si="11"/>
        <v>0.13669999999999999</v>
      </c>
      <c r="DQ9" s="20"/>
      <c r="DR9" s="17"/>
      <c r="DS9" s="17"/>
      <c r="DT9" s="20"/>
      <c r="DU9" s="22"/>
      <c r="DV9" s="20"/>
      <c r="DW9" s="21"/>
      <c r="DX9" s="5">
        <v>1110</v>
      </c>
      <c r="DY9" s="17"/>
      <c r="DZ9" s="20">
        <v>4.0000000000000001E-3</v>
      </c>
      <c r="EA9" s="20">
        <v>2.2100000000000002E-2</v>
      </c>
      <c r="EB9" s="20">
        <f t="shared" si="12"/>
        <v>2.6100000000000002E-2</v>
      </c>
      <c r="EC9" s="20"/>
      <c r="ED9" s="20"/>
      <c r="EE9" s="20"/>
      <c r="EF9" s="20"/>
      <c r="EG9" s="20"/>
      <c r="EH9" s="20"/>
      <c r="EI9" s="20"/>
      <c r="EJ9" s="20"/>
      <c r="EK9" s="17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4"/>
      <c r="FN9" s="3">
        <f t="shared" si="13"/>
        <v>3</v>
      </c>
      <c r="FO9" s="3">
        <f t="shared" si="14"/>
        <v>1992</v>
      </c>
    </row>
    <row r="10" spans="2:274" ht="15" x14ac:dyDescent="0.2">
      <c r="B10" s="3">
        <v>1992</v>
      </c>
      <c r="C10" s="3">
        <v>4</v>
      </c>
      <c r="D10" s="20"/>
      <c r="E10" s="5">
        <v>3.5</v>
      </c>
      <c r="F10" s="20">
        <v>0.26079999999999998</v>
      </c>
      <c r="G10" s="20">
        <v>0.14860000000000001</v>
      </c>
      <c r="H10" s="20">
        <f t="shared" si="0"/>
        <v>0.40939999999999999</v>
      </c>
      <c r="I10" s="20"/>
      <c r="J10" s="5">
        <v>15</v>
      </c>
      <c r="K10" s="20">
        <v>0.26079999999999998</v>
      </c>
      <c r="L10" s="20">
        <v>4.8300000000000003E-2</v>
      </c>
      <c r="M10" s="20">
        <f t="shared" si="1"/>
        <v>0.30909999999999999</v>
      </c>
      <c r="N10" s="20"/>
      <c r="O10" s="5">
        <v>15</v>
      </c>
      <c r="P10" s="27">
        <v>0.26079999999999998</v>
      </c>
      <c r="Q10" s="20">
        <v>4.8300000000000003E-2</v>
      </c>
      <c r="R10" s="20">
        <f t="shared" si="2"/>
        <v>0.30909999999999999</v>
      </c>
      <c r="S10" s="20"/>
      <c r="T10" s="5">
        <v>100</v>
      </c>
      <c r="U10" s="20">
        <v>0.26079999999999998</v>
      </c>
      <c r="V10" s="20">
        <v>4.0300000000000002E-2</v>
      </c>
      <c r="W10" s="20">
        <f t="shared" si="3"/>
        <v>0.30109999999999998</v>
      </c>
      <c r="X10" s="20"/>
      <c r="Y10" s="5">
        <v>315</v>
      </c>
      <c r="Z10" s="5"/>
      <c r="AA10" s="20">
        <v>0.26079999999999998</v>
      </c>
      <c r="AB10" s="20">
        <v>4.0300000000000002E-2</v>
      </c>
      <c r="AC10" s="20">
        <f t="shared" si="4"/>
        <v>0.30109999999999998</v>
      </c>
      <c r="AD10" s="20"/>
      <c r="AE10" s="5">
        <v>100</v>
      </c>
      <c r="AF10" s="20">
        <v>0.1822</v>
      </c>
      <c r="AG10" s="20">
        <v>3.0300000000000001E-2</v>
      </c>
      <c r="AH10" s="20">
        <f t="shared" si="5"/>
        <v>0.21249999999999999</v>
      </c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5">
        <v>315</v>
      </c>
      <c r="BC10" s="5"/>
      <c r="BD10" s="20">
        <v>0.1822</v>
      </c>
      <c r="BE10" s="20">
        <v>3.0300000000000001E-2</v>
      </c>
      <c r="BF10" s="20">
        <f t="shared" si="6"/>
        <v>0.21249999999999999</v>
      </c>
      <c r="BG10" s="20"/>
      <c r="BH10" s="5">
        <v>1000</v>
      </c>
      <c r="BI10" s="5"/>
      <c r="BJ10" s="20">
        <v>0.1822</v>
      </c>
      <c r="BK10" s="20">
        <v>2.2100000000000002E-2</v>
      </c>
      <c r="BL10" s="20">
        <f t="shared" si="7"/>
        <v>0.20430000000000001</v>
      </c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17"/>
      <c r="CA10" s="20"/>
      <c r="CB10" s="20"/>
      <c r="CC10" s="20"/>
      <c r="CD10" s="21"/>
      <c r="CE10" s="21"/>
      <c r="CF10" s="21"/>
      <c r="CG10" s="21"/>
      <c r="CH10" s="28"/>
      <c r="CI10" s="21"/>
      <c r="CJ10" s="21"/>
      <c r="CK10" s="21"/>
      <c r="CL10" s="12"/>
      <c r="CM10" s="21"/>
      <c r="CN10" s="21"/>
      <c r="CO10" s="21"/>
      <c r="CP10" s="21"/>
      <c r="CQ10" s="5">
        <v>125</v>
      </c>
      <c r="CR10" s="20">
        <v>0.1014</v>
      </c>
      <c r="CS10" s="20">
        <v>4.8300000000000003E-2</v>
      </c>
      <c r="CT10" s="20">
        <f t="shared" si="8"/>
        <v>0.1497</v>
      </c>
      <c r="CU10" s="21"/>
      <c r="CV10" s="12"/>
      <c r="CW10" s="21"/>
      <c r="CX10" s="21"/>
      <c r="CY10" s="21"/>
      <c r="CZ10" s="21"/>
      <c r="DA10" s="5">
        <f t="shared" si="9"/>
        <v>210</v>
      </c>
      <c r="DB10" s="20">
        <v>0.1014</v>
      </c>
      <c r="DC10" s="22">
        <v>4.0300000000000002E-2</v>
      </c>
      <c r="DD10" s="20">
        <f t="shared" si="10"/>
        <v>0.14169999999999999</v>
      </c>
      <c r="DE10" s="20"/>
      <c r="DF10" s="17"/>
      <c r="DG10" s="17"/>
      <c r="DH10" s="20"/>
      <c r="DI10" s="20"/>
      <c r="DJ10" s="20"/>
      <c r="DK10" s="21"/>
      <c r="DL10" s="17">
        <v>425</v>
      </c>
      <c r="DM10" s="17"/>
      <c r="DN10" s="20">
        <v>0.1014</v>
      </c>
      <c r="DO10" s="20">
        <v>4.0300000000000002E-2</v>
      </c>
      <c r="DP10" s="20">
        <f t="shared" si="11"/>
        <v>0.14169999999999999</v>
      </c>
      <c r="DQ10" s="20"/>
      <c r="DR10" s="17"/>
      <c r="DS10" s="17"/>
      <c r="DT10" s="20"/>
      <c r="DU10" s="22"/>
      <c r="DV10" s="20"/>
      <c r="DW10" s="21"/>
      <c r="DX10" s="5">
        <v>1110</v>
      </c>
      <c r="DY10" s="17"/>
      <c r="DZ10" s="20">
        <v>4.0000000000000001E-3</v>
      </c>
      <c r="EA10" s="20">
        <v>2.2100000000000002E-2</v>
      </c>
      <c r="EB10" s="20">
        <f t="shared" si="12"/>
        <v>2.6100000000000002E-2</v>
      </c>
      <c r="EC10" s="20"/>
      <c r="ED10" s="20"/>
      <c r="EE10" s="20"/>
      <c r="EF10" s="20"/>
      <c r="EG10" s="20"/>
      <c r="EH10" s="20"/>
      <c r="EI10" s="20"/>
      <c r="EJ10" s="20"/>
      <c r="EK10" s="17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4"/>
      <c r="FN10" s="3">
        <f t="shared" si="13"/>
        <v>4</v>
      </c>
      <c r="FO10" s="3">
        <f t="shared" si="14"/>
        <v>1992</v>
      </c>
    </row>
    <row r="11" spans="2:274" ht="15" x14ac:dyDescent="0.2">
      <c r="B11" s="3">
        <v>1992</v>
      </c>
      <c r="C11" s="3">
        <v>5</v>
      </c>
      <c r="D11" s="20"/>
      <c r="E11" s="5">
        <v>3.5</v>
      </c>
      <c r="F11" s="20">
        <v>0.26079999999999998</v>
      </c>
      <c r="G11" s="20">
        <v>0.14860000000000001</v>
      </c>
      <c r="H11" s="20">
        <f t="shared" si="0"/>
        <v>0.40939999999999999</v>
      </c>
      <c r="I11" s="20"/>
      <c r="J11" s="5">
        <v>15</v>
      </c>
      <c r="K11" s="20">
        <v>0.26079999999999998</v>
      </c>
      <c r="L11" s="20">
        <v>4.8300000000000003E-2</v>
      </c>
      <c r="M11" s="20">
        <f t="shared" si="1"/>
        <v>0.30909999999999999</v>
      </c>
      <c r="N11" s="20"/>
      <c r="O11" s="5">
        <v>15</v>
      </c>
      <c r="P11" s="27">
        <v>0.26079999999999998</v>
      </c>
      <c r="Q11" s="20">
        <v>4.8300000000000003E-2</v>
      </c>
      <c r="R11" s="20">
        <f t="shared" si="2"/>
        <v>0.30909999999999999</v>
      </c>
      <c r="S11" s="20"/>
      <c r="T11" s="5">
        <v>100</v>
      </c>
      <c r="U11" s="20">
        <v>0.26079999999999998</v>
      </c>
      <c r="V11" s="20">
        <v>4.0300000000000002E-2</v>
      </c>
      <c r="W11" s="20">
        <f t="shared" si="3"/>
        <v>0.30109999999999998</v>
      </c>
      <c r="X11" s="20"/>
      <c r="Y11" s="5">
        <v>315</v>
      </c>
      <c r="Z11" s="5"/>
      <c r="AA11" s="20">
        <v>0.26079999999999998</v>
      </c>
      <c r="AB11" s="20">
        <v>4.0300000000000002E-2</v>
      </c>
      <c r="AC11" s="20">
        <f t="shared" si="4"/>
        <v>0.30109999999999998</v>
      </c>
      <c r="AD11" s="20"/>
      <c r="AE11" s="5">
        <v>100</v>
      </c>
      <c r="AF11" s="20">
        <v>0.1822</v>
      </c>
      <c r="AG11" s="20">
        <v>3.0300000000000001E-2</v>
      </c>
      <c r="AH11" s="20">
        <f t="shared" si="5"/>
        <v>0.21249999999999999</v>
      </c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5">
        <v>315</v>
      </c>
      <c r="BC11" s="5"/>
      <c r="BD11" s="20">
        <v>0.1822</v>
      </c>
      <c r="BE11" s="20">
        <v>3.0300000000000001E-2</v>
      </c>
      <c r="BF11" s="20">
        <f t="shared" si="6"/>
        <v>0.21249999999999999</v>
      </c>
      <c r="BG11" s="20"/>
      <c r="BH11" s="5">
        <v>1000</v>
      </c>
      <c r="BI11" s="5"/>
      <c r="BJ11" s="20">
        <v>0.1822</v>
      </c>
      <c r="BK11" s="20">
        <v>2.2100000000000002E-2</v>
      </c>
      <c r="BL11" s="20">
        <f t="shared" si="7"/>
        <v>0.20430000000000001</v>
      </c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17"/>
      <c r="CA11" s="20"/>
      <c r="CB11" s="20"/>
      <c r="CC11" s="20"/>
      <c r="CD11" s="21"/>
      <c r="CE11" s="21"/>
      <c r="CF11" s="21"/>
      <c r="CG11" s="21"/>
      <c r="CH11" s="28"/>
      <c r="CI11" s="21"/>
      <c r="CJ11" s="21"/>
      <c r="CK11" s="21"/>
      <c r="CL11" s="12"/>
      <c r="CM11" s="21"/>
      <c r="CN11" s="21"/>
      <c r="CO11" s="21"/>
      <c r="CP11" s="21"/>
      <c r="CQ11" s="5">
        <v>125</v>
      </c>
      <c r="CR11" s="20">
        <v>0.1014</v>
      </c>
      <c r="CS11" s="20">
        <v>4.8300000000000003E-2</v>
      </c>
      <c r="CT11" s="20">
        <f t="shared" si="8"/>
        <v>0.1497</v>
      </c>
      <c r="CU11" s="21"/>
      <c r="CV11" s="12"/>
      <c r="CW11" s="21"/>
      <c r="CX11" s="21"/>
      <c r="CY11" s="21"/>
      <c r="CZ11" s="21"/>
      <c r="DA11" s="5">
        <f t="shared" si="9"/>
        <v>210</v>
      </c>
      <c r="DB11" s="20">
        <v>0.1014</v>
      </c>
      <c r="DC11" s="22">
        <v>4.0300000000000002E-2</v>
      </c>
      <c r="DD11" s="20">
        <f t="shared" si="10"/>
        <v>0.14169999999999999</v>
      </c>
      <c r="DE11" s="20"/>
      <c r="DF11" s="17"/>
      <c r="DG11" s="17"/>
      <c r="DH11" s="20"/>
      <c r="DI11" s="20"/>
      <c r="DJ11" s="20"/>
      <c r="DK11" s="21"/>
      <c r="DL11" s="17">
        <v>425</v>
      </c>
      <c r="DM11" s="17"/>
      <c r="DN11" s="20">
        <v>0.1014</v>
      </c>
      <c r="DO11" s="20">
        <v>4.0300000000000002E-2</v>
      </c>
      <c r="DP11" s="20">
        <f t="shared" si="11"/>
        <v>0.14169999999999999</v>
      </c>
      <c r="DQ11" s="20"/>
      <c r="DR11" s="17"/>
      <c r="DS11" s="17"/>
      <c r="DT11" s="20"/>
      <c r="DU11" s="22"/>
      <c r="DV11" s="20"/>
      <c r="DW11" s="21"/>
      <c r="DX11" s="5">
        <v>1110</v>
      </c>
      <c r="DY11" s="17"/>
      <c r="DZ11" s="20">
        <v>4.0000000000000001E-3</v>
      </c>
      <c r="EA11" s="20">
        <v>2.2100000000000002E-2</v>
      </c>
      <c r="EB11" s="20">
        <f t="shared" si="12"/>
        <v>2.6100000000000002E-2</v>
      </c>
      <c r="EC11" s="20"/>
      <c r="ED11" s="20"/>
      <c r="EE11" s="20"/>
      <c r="EF11" s="20"/>
      <c r="EG11" s="20"/>
      <c r="EH11" s="20"/>
      <c r="EI11" s="20"/>
      <c r="EJ11" s="20"/>
      <c r="EK11" s="17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4"/>
      <c r="FN11" s="3">
        <f t="shared" si="13"/>
        <v>5</v>
      </c>
      <c r="FO11" s="3">
        <f t="shared" si="14"/>
        <v>1992</v>
      </c>
    </row>
    <row r="12" spans="2:274" ht="15" x14ac:dyDescent="0.2">
      <c r="B12" s="3">
        <v>1992</v>
      </c>
      <c r="C12" s="3">
        <v>6</v>
      </c>
      <c r="D12" s="20"/>
      <c r="E12" s="5">
        <v>3.5</v>
      </c>
      <c r="F12" s="20">
        <v>0.26079999999999998</v>
      </c>
      <c r="G12" s="20">
        <v>0.14860000000000001</v>
      </c>
      <c r="H12" s="20">
        <f t="shared" si="0"/>
        <v>0.40939999999999999</v>
      </c>
      <c r="I12" s="20"/>
      <c r="J12" s="5">
        <v>15</v>
      </c>
      <c r="K12" s="20">
        <v>0.26079999999999998</v>
      </c>
      <c r="L12" s="20">
        <v>4.8300000000000003E-2</v>
      </c>
      <c r="M12" s="20">
        <f t="shared" si="1"/>
        <v>0.30909999999999999</v>
      </c>
      <c r="N12" s="20"/>
      <c r="O12" s="5">
        <v>15</v>
      </c>
      <c r="P12" s="27">
        <v>0.26079999999999998</v>
      </c>
      <c r="Q12" s="20">
        <v>4.8300000000000003E-2</v>
      </c>
      <c r="R12" s="20">
        <f t="shared" si="2"/>
        <v>0.30909999999999999</v>
      </c>
      <c r="S12" s="20"/>
      <c r="T12" s="5">
        <v>100</v>
      </c>
      <c r="U12" s="20">
        <v>0.26079999999999998</v>
      </c>
      <c r="V12" s="20">
        <v>4.0300000000000002E-2</v>
      </c>
      <c r="W12" s="20">
        <f t="shared" si="3"/>
        <v>0.30109999999999998</v>
      </c>
      <c r="X12" s="20"/>
      <c r="Y12" s="5">
        <v>315</v>
      </c>
      <c r="Z12" s="5"/>
      <c r="AA12" s="20">
        <v>0.26079999999999998</v>
      </c>
      <c r="AB12" s="20">
        <v>4.0300000000000002E-2</v>
      </c>
      <c r="AC12" s="20">
        <f t="shared" si="4"/>
        <v>0.30109999999999998</v>
      </c>
      <c r="AD12" s="20"/>
      <c r="AE12" s="5">
        <v>100</v>
      </c>
      <c r="AF12" s="20">
        <v>0.1822</v>
      </c>
      <c r="AG12" s="20">
        <v>3.0300000000000001E-2</v>
      </c>
      <c r="AH12" s="20">
        <f t="shared" si="5"/>
        <v>0.21249999999999999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5">
        <v>315</v>
      </c>
      <c r="BC12" s="5"/>
      <c r="BD12" s="20">
        <v>0.1822</v>
      </c>
      <c r="BE12" s="20">
        <v>3.0300000000000001E-2</v>
      </c>
      <c r="BF12" s="20">
        <f t="shared" si="6"/>
        <v>0.21249999999999999</v>
      </c>
      <c r="BG12" s="20"/>
      <c r="BH12" s="5">
        <v>1000</v>
      </c>
      <c r="BI12" s="5"/>
      <c r="BJ12" s="20">
        <v>0.1822</v>
      </c>
      <c r="BK12" s="20">
        <v>2.2100000000000002E-2</v>
      </c>
      <c r="BL12" s="20">
        <f t="shared" si="7"/>
        <v>0.20430000000000001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17"/>
      <c r="CA12" s="20"/>
      <c r="CB12" s="20"/>
      <c r="CC12" s="20"/>
      <c r="CD12" s="21"/>
      <c r="CE12" s="21"/>
      <c r="CF12" s="21"/>
      <c r="CG12" s="21"/>
      <c r="CH12" s="28"/>
      <c r="CI12" s="21"/>
      <c r="CJ12" s="21"/>
      <c r="CK12" s="21"/>
      <c r="CL12" s="12"/>
      <c r="CM12" s="21"/>
      <c r="CN12" s="21"/>
      <c r="CO12" s="21"/>
      <c r="CP12" s="21"/>
      <c r="CQ12" s="5">
        <v>125</v>
      </c>
      <c r="CR12" s="20">
        <v>0.1014</v>
      </c>
      <c r="CS12" s="20">
        <v>4.8300000000000003E-2</v>
      </c>
      <c r="CT12" s="20">
        <f t="shared" si="8"/>
        <v>0.1497</v>
      </c>
      <c r="CU12" s="21"/>
      <c r="CV12" s="12"/>
      <c r="CW12" s="21"/>
      <c r="CX12" s="21"/>
      <c r="CY12" s="21"/>
      <c r="CZ12" s="21"/>
      <c r="DA12" s="5">
        <f t="shared" si="9"/>
        <v>210</v>
      </c>
      <c r="DB12" s="20">
        <v>0.1014</v>
      </c>
      <c r="DC12" s="22">
        <v>4.0300000000000002E-2</v>
      </c>
      <c r="DD12" s="20">
        <f t="shared" si="10"/>
        <v>0.14169999999999999</v>
      </c>
      <c r="DE12" s="20"/>
      <c r="DF12" s="17"/>
      <c r="DG12" s="17"/>
      <c r="DH12" s="20"/>
      <c r="DI12" s="20"/>
      <c r="DJ12" s="20"/>
      <c r="DK12" s="21"/>
      <c r="DL12" s="17">
        <v>425</v>
      </c>
      <c r="DM12" s="17"/>
      <c r="DN12" s="20">
        <v>0.1014</v>
      </c>
      <c r="DO12" s="20">
        <v>4.0300000000000002E-2</v>
      </c>
      <c r="DP12" s="20">
        <f t="shared" si="11"/>
        <v>0.14169999999999999</v>
      </c>
      <c r="DQ12" s="20"/>
      <c r="DR12" s="17"/>
      <c r="DS12" s="17"/>
      <c r="DT12" s="20"/>
      <c r="DU12" s="22"/>
      <c r="DV12" s="20"/>
      <c r="DW12" s="21"/>
      <c r="DX12" s="5">
        <v>1110</v>
      </c>
      <c r="DY12" s="17"/>
      <c r="DZ12" s="20">
        <v>4.0000000000000001E-3</v>
      </c>
      <c r="EA12" s="20">
        <v>2.2100000000000002E-2</v>
      </c>
      <c r="EB12" s="20">
        <f t="shared" si="12"/>
        <v>2.6100000000000002E-2</v>
      </c>
      <c r="EC12" s="20"/>
      <c r="ED12" s="20"/>
      <c r="EE12" s="20"/>
      <c r="EF12" s="20"/>
      <c r="EG12" s="20"/>
      <c r="EH12" s="20"/>
      <c r="EI12" s="20"/>
      <c r="EJ12" s="20"/>
      <c r="EK12" s="17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4"/>
      <c r="FN12" s="3">
        <f t="shared" si="13"/>
        <v>6</v>
      </c>
      <c r="FO12" s="3">
        <f t="shared" si="14"/>
        <v>1992</v>
      </c>
    </row>
    <row r="13" spans="2:274" ht="15" x14ac:dyDescent="0.2">
      <c r="B13" s="3">
        <v>1992</v>
      </c>
      <c r="C13" s="3">
        <v>7</v>
      </c>
      <c r="D13" s="20"/>
      <c r="E13" s="5">
        <v>3.5</v>
      </c>
      <c r="F13" s="20">
        <v>0.32550000000000001</v>
      </c>
      <c r="G13" s="20">
        <v>0.14860000000000001</v>
      </c>
      <c r="H13" s="20">
        <f t="shared" si="0"/>
        <v>0.47410000000000002</v>
      </c>
      <c r="I13" s="20"/>
      <c r="J13" s="5">
        <v>15</v>
      </c>
      <c r="K13" s="20">
        <v>0.32550000000000001</v>
      </c>
      <c r="L13" s="20">
        <v>4.8300000000000003E-2</v>
      </c>
      <c r="M13" s="20">
        <f t="shared" si="1"/>
        <v>0.37380000000000002</v>
      </c>
      <c r="N13" s="20"/>
      <c r="O13" s="5">
        <v>15</v>
      </c>
      <c r="P13" s="27">
        <v>0.32550000000000001</v>
      </c>
      <c r="Q13" s="20">
        <v>4.8300000000000003E-2</v>
      </c>
      <c r="R13" s="20">
        <f t="shared" si="2"/>
        <v>0.37380000000000002</v>
      </c>
      <c r="S13" s="20"/>
      <c r="T13" s="5">
        <v>100</v>
      </c>
      <c r="U13" s="20">
        <v>0.32550000000000001</v>
      </c>
      <c r="V13" s="20">
        <v>4.0300000000000002E-2</v>
      </c>
      <c r="W13" s="20">
        <f t="shared" si="3"/>
        <v>0.36580000000000001</v>
      </c>
      <c r="X13" s="20"/>
      <c r="Y13" s="5">
        <v>315</v>
      </c>
      <c r="Z13" s="5"/>
      <c r="AA13" s="20">
        <v>0.32550000000000001</v>
      </c>
      <c r="AB13" s="20">
        <v>4.0300000000000002E-2</v>
      </c>
      <c r="AC13" s="20">
        <f t="shared" si="4"/>
        <v>0.36580000000000001</v>
      </c>
      <c r="AD13" s="20"/>
      <c r="AE13" s="5">
        <v>100</v>
      </c>
      <c r="AF13" s="20">
        <v>0.248</v>
      </c>
      <c r="AG13" s="20">
        <v>3.0300000000000001E-2</v>
      </c>
      <c r="AH13" s="20">
        <f t="shared" si="5"/>
        <v>0.27829999999999999</v>
      </c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5">
        <v>315</v>
      </c>
      <c r="BC13" s="5"/>
      <c r="BD13" s="20">
        <v>0.248</v>
      </c>
      <c r="BE13" s="20">
        <v>3.0300000000000001E-2</v>
      </c>
      <c r="BF13" s="20">
        <f t="shared" si="6"/>
        <v>0.27829999999999999</v>
      </c>
      <c r="BG13" s="20"/>
      <c r="BH13" s="5">
        <v>1000</v>
      </c>
      <c r="BI13" s="5"/>
      <c r="BJ13" s="20">
        <v>0.248</v>
      </c>
      <c r="BK13" s="20">
        <v>2.2100000000000002E-2</v>
      </c>
      <c r="BL13" s="20">
        <f t="shared" si="7"/>
        <v>0.27010000000000001</v>
      </c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17"/>
      <c r="CA13" s="20"/>
      <c r="CB13" s="20"/>
      <c r="CC13" s="20"/>
      <c r="CD13" s="21"/>
      <c r="CE13" s="21"/>
      <c r="CF13" s="21"/>
      <c r="CG13" s="21"/>
      <c r="CH13" s="28"/>
      <c r="CI13" s="21"/>
      <c r="CJ13" s="21"/>
      <c r="CK13" s="21"/>
      <c r="CL13" s="12"/>
      <c r="CM13" s="21"/>
      <c r="CN13" s="21"/>
      <c r="CO13" s="21"/>
      <c r="CP13" s="21"/>
      <c r="CQ13" s="5">
        <v>125</v>
      </c>
      <c r="CR13" s="20">
        <v>0.12189999999999999</v>
      </c>
      <c r="CS13" s="20">
        <v>4.8300000000000003E-2</v>
      </c>
      <c r="CT13" s="20">
        <f t="shared" si="8"/>
        <v>0.17019999999999999</v>
      </c>
      <c r="CU13" s="21"/>
      <c r="CV13" s="12"/>
      <c r="CW13" s="21"/>
      <c r="CX13" s="21"/>
      <c r="CY13" s="21"/>
      <c r="CZ13" s="21"/>
      <c r="DA13" s="5">
        <f t="shared" si="9"/>
        <v>210</v>
      </c>
      <c r="DB13" s="20">
        <v>0.12189999999999999</v>
      </c>
      <c r="DC13" s="22">
        <v>4.0300000000000002E-2</v>
      </c>
      <c r="DD13" s="20">
        <f t="shared" si="10"/>
        <v>0.16220000000000001</v>
      </c>
      <c r="DE13" s="20"/>
      <c r="DF13" s="17"/>
      <c r="DG13" s="17"/>
      <c r="DH13" s="20"/>
      <c r="DI13" s="20"/>
      <c r="DJ13" s="20"/>
      <c r="DK13" s="21"/>
      <c r="DL13" s="17">
        <v>425</v>
      </c>
      <c r="DM13" s="17"/>
      <c r="DN13" s="20">
        <v>0.12189999999999999</v>
      </c>
      <c r="DO13" s="20">
        <v>4.0300000000000002E-2</v>
      </c>
      <c r="DP13" s="20">
        <f t="shared" si="11"/>
        <v>0.16220000000000001</v>
      </c>
      <c r="DQ13" s="20"/>
      <c r="DR13" s="17"/>
      <c r="DS13" s="17"/>
      <c r="DT13" s="20"/>
      <c r="DU13" s="22"/>
      <c r="DV13" s="20"/>
      <c r="DW13" s="21"/>
      <c r="DX13" s="5">
        <v>1110</v>
      </c>
      <c r="DY13" s="17"/>
      <c r="DZ13" s="20">
        <v>4.0000000000000001E-3</v>
      </c>
      <c r="EA13" s="20">
        <v>2.2100000000000002E-2</v>
      </c>
      <c r="EB13" s="20">
        <f t="shared" si="12"/>
        <v>2.6100000000000002E-2</v>
      </c>
      <c r="EC13" s="20"/>
      <c r="ED13" s="20"/>
      <c r="EE13" s="20"/>
      <c r="EF13" s="20"/>
      <c r="EG13" s="20"/>
      <c r="EH13" s="20"/>
      <c r="EI13" s="20"/>
      <c r="EJ13" s="20"/>
      <c r="EK13" s="17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4"/>
      <c r="FN13" s="3">
        <f t="shared" si="13"/>
        <v>7</v>
      </c>
      <c r="FO13" s="3">
        <f t="shared" si="14"/>
        <v>1992</v>
      </c>
    </row>
    <row r="14" spans="2:274" ht="15" x14ac:dyDescent="0.2">
      <c r="B14" s="3">
        <v>1992</v>
      </c>
      <c r="C14" s="3">
        <v>8</v>
      </c>
      <c r="D14" s="20"/>
      <c r="E14" s="5">
        <v>3.5</v>
      </c>
      <c r="F14" s="20">
        <v>0.32550000000000001</v>
      </c>
      <c r="G14" s="20">
        <v>0.14860000000000001</v>
      </c>
      <c r="H14" s="20">
        <f t="shared" si="0"/>
        <v>0.47410000000000002</v>
      </c>
      <c r="I14" s="20"/>
      <c r="J14" s="5">
        <v>15</v>
      </c>
      <c r="K14" s="20">
        <v>0.32550000000000001</v>
      </c>
      <c r="L14" s="20">
        <v>4.8300000000000003E-2</v>
      </c>
      <c r="M14" s="20">
        <f t="shared" si="1"/>
        <v>0.37380000000000002</v>
      </c>
      <c r="N14" s="20"/>
      <c r="O14" s="5">
        <v>15</v>
      </c>
      <c r="P14" s="27">
        <v>0.32550000000000001</v>
      </c>
      <c r="Q14" s="20">
        <v>4.8300000000000003E-2</v>
      </c>
      <c r="R14" s="20">
        <f t="shared" si="2"/>
        <v>0.37380000000000002</v>
      </c>
      <c r="S14" s="20"/>
      <c r="T14" s="5">
        <v>100</v>
      </c>
      <c r="U14" s="20">
        <v>0.32550000000000001</v>
      </c>
      <c r="V14" s="20">
        <v>4.0300000000000002E-2</v>
      </c>
      <c r="W14" s="20">
        <f t="shared" si="3"/>
        <v>0.36580000000000001</v>
      </c>
      <c r="X14" s="20"/>
      <c r="Y14" s="5">
        <v>315</v>
      </c>
      <c r="Z14" s="5"/>
      <c r="AA14" s="20">
        <v>0.32550000000000001</v>
      </c>
      <c r="AB14" s="20">
        <v>4.0300000000000002E-2</v>
      </c>
      <c r="AC14" s="20">
        <f t="shared" si="4"/>
        <v>0.36580000000000001</v>
      </c>
      <c r="AD14" s="20"/>
      <c r="AE14" s="5">
        <v>100</v>
      </c>
      <c r="AF14" s="20">
        <v>0.248</v>
      </c>
      <c r="AG14" s="20">
        <v>3.0300000000000001E-2</v>
      </c>
      <c r="AH14" s="20">
        <f t="shared" si="5"/>
        <v>0.27829999999999999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5">
        <v>315</v>
      </c>
      <c r="BC14" s="5"/>
      <c r="BD14" s="20">
        <v>0.248</v>
      </c>
      <c r="BE14" s="20">
        <v>3.0300000000000001E-2</v>
      </c>
      <c r="BF14" s="20">
        <f t="shared" si="6"/>
        <v>0.27829999999999999</v>
      </c>
      <c r="BG14" s="20"/>
      <c r="BH14" s="5">
        <v>1000</v>
      </c>
      <c r="BI14" s="5"/>
      <c r="BJ14" s="20">
        <v>0.248</v>
      </c>
      <c r="BK14" s="20">
        <v>2.2100000000000002E-2</v>
      </c>
      <c r="BL14" s="20">
        <f t="shared" si="7"/>
        <v>0.27010000000000001</v>
      </c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17"/>
      <c r="CA14" s="20"/>
      <c r="CB14" s="20"/>
      <c r="CC14" s="20"/>
      <c r="CD14" s="21"/>
      <c r="CE14" s="21"/>
      <c r="CF14" s="21"/>
      <c r="CG14" s="21"/>
      <c r="CH14" s="28"/>
      <c r="CI14" s="21"/>
      <c r="CJ14" s="21"/>
      <c r="CK14" s="21"/>
      <c r="CL14" s="12"/>
      <c r="CM14" s="21"/>
      <c r="CN14" s="21"/>
      <c r="CO14" s="21"/>
      <c r="CP14" s="21"/>
      <c r="CQ14" s="5">
        <v>125</v>
      </c>
      <c r="CR14" s="20">
        <v>0.12189999999999999</v>
      </c>
      <c r="CS14" s="20">
        <v>4.8300000000000003E-2</v>
      </c>
      <c r="CT14" s="20">
        <f t="shared" si="8"/>
        <v>0.17019999999999999</v>
      </c>
      <c r="CU14" s="21"/>
      <c r="CV14" s="12"/>
      <c r="CW14" s="21"/>
      <c r="CX14" s="21"/>
      <c r="CY14" s="21"/>
      <c r="CZ14" s="21"/>
      <c r="DA14" s="5">
        <f t="shared" si="9"/>
        <v>210</v>
      </c>
      <c r="DB14" s="20">
        <v>0.12189999999999999</v>
      </c>
      <c r="DC14" s="22">
        <v>4.0300000000000002E-2</v>
      </c>
      <c r="DD14" s="20">
        <f t="shared" si="10"/>
        <v>0.16220000000000001</v>
      </c>
      <c r="DE14" s="20"/>
      <c r="DF14" s="17"/>
      <c r="DG14" s="17"/>
      <c r="DH14" s="20"/>
      <c r="DI14" s="20"/>
      <c r="DJ14" s="20"/>
      <c r="DK14" s="21"/>
      <c r="DL14" s="17">
        <v>425</v>
      </c>
      <c r="DM14" s="17"/>
      <c r="DN14" s="20">
        <v>0.12189999999999999</v>
      </c>
      <c r="DO14" s="20">
        <v>4.0300000000000002E-2</v>
      </c>
      <c r="DP14" s="20">
        <f t="shared" si="11"/>
        <v>0.16220000000000001</v>
      </c>
      <c r="DQ14" s="20"/>
      <c r="DR14" s="17"/>
      <c r="DS14" s="17"/>
      <c r="DT14" s="20"/>
      <c r="DU14" s="22"/>
      <c r="DV14" s="20"/>
      <c r="DW14" s="21"/>
      <c r="DX14" s="5">
        <v>1110</v>
      </c>
      <c r="DY14" s="17"/>
      <c r="DZ14" s="20">
        <v>4.0000000000000001E-3</v>
      </c>
      <c r="EA14" s="20">
        <v>2.2100000000000002E-2</v>
      </c>
      <c r="EB14" s="20">
        <f t="shared" si="12"/>
        <v>2.6100000000000002E-2</v>
      </c>
      <c r="EC14" s="20"/>
      <c r="ED14" s="20"/>
      <c r="EE14" s="20"/>
      <c r="EF14" s="20"/>
      <c r="EG14" s="20"/>
      <c r="EH14" s="20"/>
      <c r="EI14" s="20"/>
      <c r="EJ14" s="20"/>
      <c r="EK14" s="17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4"/>
      <c r="FN14" s="3">
        <f t="shared" si="13"/>
        <v>8</v>
      </c>
      <c r="FO14" s="3">
        <f t="shared" si="14"/>
        <v>1992</v>
      </c>
    </row>
    <row r="15" spans="2:274" ht="15" x14ac:dyDescent="0.2">
      <c r="B15" s="3">
        <v>1992</v>
      </c>
      <c r="C15" s="3">
        <v>9</v>
      </c>
      <c r="D15" s="20"/>
      <c r="E15" s="5">
        <v>3.5</v>
      </c>
      <c r="F15" s="20">
        <v>0.32550000000000001</v>
      </c>
      <c r="G15" s="20">
        <v>0.14860000000000001</v>
      </c>
      <c r="H15" s="20">
        <f t="shared" si="0"/>
        <v>0.47410000000000002</v>
      </c>
      <c r="I15" s="20"/>
      <c r="J15" s="5">
        <v>15</v>
      </c>
      <c r="K15" s="20">
        <v>0.32550000000000001</v>
      </c>
      <c r="L15" s="20">
        <v>4.8300000000000003E-2</v>
      </c>
      <c r="M15" s="20">
        <f t="shared" si="1"/>
        <v>0.37380000000000002</v>
      </c>
      <c r="N15" s="20"/>
      <c r="O15" s="5">
        <v>15</v>
      </c>
      <c r="P15" s="27">
        <v>0.32550000000000001</v>
      </c>
      <c r="Q15" s="20">
        <v>4.8300000000000003E-2</v>
      </c>
      <c r="R15" s="20">
        <f t="shared" si="2"/>
        <v>0.37380000000000002</v>
      </c>
      <c r="S15" s="20"/>
      <c r="T15" s="5">
        <v>100</v>
      </c>
      <c r="U15" s="20">
        <v>0.32550000000000001</v>
      </c>
      <c r="V15" s="20">
        <v>4.0300000000000002E-2</v>
      </c>
      <c r="W15" s="20">
        <f t="shared" si="3"/>
        <v>0.36580000000000001</v>
      </c>
      <c r="X15" s="20"/>
      <c r="Y15" s="5">
        <v>315</v>
      </c>
      <c r="Z15" s="5"/>
      <c r="AA15" s="20">
        <v>0.32550000000000001</v>
      </c>
      <c r="AB15" s="20">
        <v>4.0300000000000002E-2</v>
      </c>
      <c r="AC15" s="20">
        <f t="shared" si="4"/>
        <v>0.36580000000000001</v>
      </c>
      <c r="AD15" s="20"/>
      <c r="AE15" s="5">
        <v>100</v>
      </c>
      <c r="AF15" s="20">
        <v>0.248</v>
      </c>
      <c r="AG15" s="20">
        <v>3.0300000000000001E-2</v>
      </c>
      <c r="AH15" s="20">
        <f t="shared" si="5"/>
        <v>0.27829999999999999</v>
      </c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5">
        <v>315</v>
      </c>
      <c r="BC15" s="5"/>
      <c r="BD15" s="20">
        <v>0.248</v>
      </c>
      <c r="BE15" s="20">
        <v>3.0300000000000001E-2</v>
      </c>
      <c r="BF15" s="20">
        <f t="shared" si="6"/>
        <v>0.27829999999999999</v>
      </c>
      <c r="BG15" s="20"/>
      <c r="BH15" s="5">
        <v>1000</v>
      </c>
      <c r="BI15" s="5"/>
      <c r="BJ15" s="20">
        <v>0.248</v>
      </c>
      <c r="BK15" s="20">
        <v>2.2100000000000002E-2</v>
      </c>
      <c r="BL15" s="20">
        <f t="shared" si="7"/>
        <v>0.27010000000000001</v>
      </c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17"/>
      <c r="CA15" s="20"/>
      <c r="CB15" s="20"/>
      <c r="CC15" s="20"/>
      <c r="CD15" s="21"/>
      <c r="CE15" s="21"/>
      <c r="CF15" s="21"/>
      <c r="CG15" s="21"/>
      <c r="CH15" s="28"/>
      <c r="CI15" s="21"/>
      <c r="CJ15" s="21"/>
      <c r="CK15" s="21"/>
      <c r="CL15" s="12"/>
      <c r="CM15" s="21"/>
      <c r="CN15" s="21"/>
      <c r="CO15" s="21"/>
      <c r="CP15" s="21"/>
      <c r="CQ15" s="5">
        <v>125</v>
      </c>
      <c r="CR15" s="20">
        <v>0.12189999999999999</v>
      </c>
      <c r="CS15" s="20">
        <v>4.8300000000000003E-2</v>
      </c>
      <c r="CT15" s="20">
        <f t="shared" ref="CT15:CT46" si="15">(CR15+CS15)</f>
        <v>0.17019999999999999</v>
      </c>
      <c r="CU15" s="21"/>
      <c r="CV15" s="12"/>
      <c r="CW15" s="21"/>
      <c r="CX15" s="21"/>
      <c r="CY15" s="21"/>
      <c r="CZ15" s="21"/>
      <c r="DA15" s="5">
        <f t="shared" si="9"/>
        <v>210</v>
      </c>
      <c r="DB15" s="20">
        <v>0.12189999999999999</v>
      </c>
      <c r="DC15" s="22">
        <v>4.0300000000000002E-2</v>
      </c>
      <c r="DD15" s="20">
        <f t="shared" si="10"/>
        <v>0.16220000000000001</v>
      </c>
      <c r="DE15" s="20"/>
      <c r="DF15" s="17"/>
      <c r="DG15" s="17"/>
      <c r="DH15" s="20"/>
      <c r="DI15" s="20"/>
      <c r="DJ15" s="20"/>
      <c r="DK15" s="21"/>
      <c r="DL15" s="17">
        <v>425</v>
      </c>
      <c r="DM15" s="17"/>
      <c r="DN15" s="20">
        <v>0.12189999999999999</v>
      </c>
      <c r="DO15" s="20">
        <v>4.0300000000000002E-2</v>
      </c>
      <c r="DP15" s="20">
        <f t="shared" si="11"/>
        <v>0.16220000000000001</v>
      </c>
      <c r="DQ15" s="20"/>
      <c r="DR15" s="17"/>
      <c r="DS15" s="17"/>
      <c r="DT15" s="20"/>
      <c r="DU15" s="22"/>
      <c r="DV15" s="20"/>
      <c r="DW15" s="21"/>
      <c r="DX15" s="5">
        <v>1110</v>
      </c>
      <c r="DY15" s="17"/>
      <c r="DZ15" s="20">
        <v>4.0000000000000001E-3</v>
      </c>
      <c r="EA15" s="20">
        <v>2.2100000000000002E-2</v>
      </c>
      <c r="EB15" s="20">
        <f t="shared" si="12"/>
        <v>2.6100000000000002E-2</v>
      </c>
      <c r="EC15" s="20"/>
      <c r="ED15" s="20"/>
      <c r="EE15" s="20"/>
      <c r="EF15" s="20"/>
      <c r="EG15" s="20"/>
      <c r="EH15" s="20"/>
      <c r="EI15" s="20"/>
      <c r="EJ15" s="20"/>
      <c r="EK15" s="17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4"/>
      <c r="FN15" s="3">
        <f t="shared" si="13"/>
        <v>9</v>
      </c>
      <c r="FO15" s="3">
        <f t="shared" si="14"/>
        <v>1992</v>
      </c>
    </row>
    <row r="16" spans="2:274" ht="15" x14ac:dyDescent="0.2">
      <c r="B16" s="3">
        <v>1992</v>
      </c>
      <c r="C16" s="3">
        <v>10</v>
      </c>
      <c r="D16" s="20"/>
      <c r="E16" s="5">
        <v>3.5</v>
      </c>
      <c r="F16" s="20">
        <v>0.34189999999999998</v>
      </c>
      <c r="G16" s="20">
        <v>0.14860000000000001</v>
      </c>
      <c r="H16" s="20">
        <f t="shared" si="0"/>
        <v>0.49049999999999999</v>
      </c>
      <c r="I16" s="20"/>
      <c r="J16" s="5">
        <v>15</v>
      </c>
      <c r="K16" s="20">
        <v>0.34189999999999998</v>
      </c>
      <c r="L16" s="20">
        <v>4.8300000000000003E-2</v>
      </c>
      <c r="M16" s="20">
        <f t="shared" si="1"/>
        <v>0.39019999999999999</v>
      </c>
      <c r="N16" s="20"/>
      <c r="O16" s="5">
        <v>15</v>
      </c>
      <c r="P16" s="27">
        <v>0.34189999999999998</v>
      </c>
      <c r="Q16" s="20">
        <v>4.8300000000000003E-2</v>
      </c>
      <c r="R16" s="20">
        <f t="shared" si="2"/>
        <v>0.39019999999999999</v>
      </c>
      <c r="S16" s="20"/>
      <c r="T16" s="5">
        <v>100</v>
      </c>
      <c r="U16" s="20">
        <v>0.34189999999999998</v>
      </c>
      <c r="V16" s="20">
        <v>4.0300000000000002E-2</v>
      </c>
      <c r="W16" s="20">
        <f t="shared" si="3"/>
        <v>0.38219999999999998</v>
      </c>
      <c r="X16" s="20"/>
      <c r="Y16" s="5">
        <v>315</v>
      </c>
      <c r="Z16" s="5"/>
      <c r="AA16" s="20">
        <v>0.34189999999999998</v>
      </c>
      <c r="AB16" s="20">
        <v>4.0300000000000002E-2</v>
      </c>
      <c r="AC16" s="20">
        <f t="shared" si="4"/>
        <v>0.38219999999999998</v>
      </c>
      <c r="AD16" s="20"/>
      <c r="AE16" s="5">
        <v>100</v>
      </c>
      <c r="AF16" s="20">
        <v>0.28050000000000003</v>
      </c>
      <c r="AG16" s="20">
        <v>3.0300000000000001E-2</v>
      </c>
      <c r="AH16" s="20">
        <f t="shared" si="5"/>
        <v>0.31080000000000002</v>
      </c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5">
        <v>315</v>
      </c>
      <c r="BC16" s="5"/>
      <c r="BD16" s="20">
        <v>0.28050000000000003</v>
      </c>
      <c r="BE16" s="20">
        <v>3.0300000000000001E-2</v>
      </c>
      <c r="BF16" s="20">
        <f t="shared" si="6"/>
        <v>0.31080000000000002</v>
      </c>
      <c r="BG16" s="20"/>
      <c r="BH16" s="5">
        <v>1000</v>
      </c>
      <c r="BI16" s="5"/>
      <c r="BJ16" s="20">
        <v>0.28050000000000003</v>
      </c>
      <c r="BK16" s="20">
        <v>2.2100000000000002E-2</v>
      </c>
      <c r="BL16" s="20">
        <f t="shared" si="7"/>
        <v>0.30260000000000004</v>
      </c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17"/>
      <c r="CA16" s="20"/>
      <c r="CB16" s="20"/>
      <c r="CC16" s="20"/>
      <c r="CD16" s="21"/>
      <c r="CE16" s="21"/>
      <c r="CF16" s="21"/>
      <c r="CG16" s="21"/>
      <c r="CH16" s="28"/>
      <c r="CI16" s="21"/>
      <c r="CJ16" s="21"/>
      <c r="CK16" s="21"/>
      <c r="CL16" s="12"/>
      <c r="CM16" s="21"/>
      <c r="CN16" s="21"/>
      <c r="CO16" s="21"/>
      <c r="CP16" s="21"/>
      <c r="CQ16" s="5">
        <v>125</v>
      </c>
      <c r="CR16" s="20">
        <v>9.8799999999999999E-2</v>
      </c>
      <c r="CS16" s="20">
        <v>4.8300000000000003E-2</v>
      </c>
      <c r="CT16" s="20">
        <f t="shared" si="15"/>
        <v>0.14710000000000001</v>
      </c>
      <c r="CU16" s="21"/>
      <c r="CV16" s="12"/>
      <c r="CW16" s="21"/>
      <c r="CX16" s="21"/>
      <c r="CY16" s="21"/>
      <c r="CZ16" s="21"/>
      <c r="DA16" s="5">
        <f t="shared" si="9"/>
        <v>210</v>
      </c>
      <c r="DB16" s="20">
        <v>9.8799999999999999E-2</v>
      </c>
      <c r="DC16" s="22">
        <v>4.0300000000000002E-2</v>
      </c>
      <c r="DD16" s="20">
        <f t="shared" si="10"/>
        <v>0.1391</v>
      </c>
      <c r="DE16" s="20"/>
      <c r="DF16" s="17"/>
      <c r="DG16" s="17"/>
      <c r="DH16" s="20"/>
      <c r="DI16" s="20"/>
      <c r="DJ16" s="20"/>
      <c r="DK16" s="21"/>
      <c r="DL16" s="17">
        <v>425</v>
      </c>
      <c r="DM16" s="17"/>
      <c r="DN16" s="20">
        <v>9.8799999999999999E-2</v>
      </c>
      <c r="DO16" s="20">
        <v>4.0300000000000002E-2</v>
      </c>
      <c r="DP16" s="20">
        <f t="shared" si="11"/>
        <v>0.1391</v>
      </c>
      <c r="DQ16" s="20"/>
      <c r="DR16" s="17"/>
      <c r="DS16" s="17"/>
      <c r="DT16" s="20"/>
      <c r="DU16" s="22"/>
      <c r="DV16" s="20"/>
      <c r="DW16" s="21"/>
      <c r="DX16" s="5">
        <v>1110</v>
      </c>
      <c r="DY16" s="17"/>
      <c r="DZ16" s="20">
        <v>4.5999999999999999E-3</v>
      </c>
      <c r="EA16" s="20">
        <v>2.2100000000000002E-2</v>
      </c>
      <c r="EB16" s="20">
        <f t="shared" si="12"/>
        <v>2.6700000000000002E-2</v>
      </c>
      <c r="EC16" s="20"/>
      <c r="ED16" s="20"/>
      <c r="EE16" s="20"/>
      <c r="EF16" s="20"/>
      <c r="EG16" s="20"/>
      <c r="EH16" s="20"/>
      <c r="EI16" s="20"/>
      <c r="EJ16" s="20"/>
      <c r="EK16" s="17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4"/>
      <c r="FN16" s="3">
        <f t="shared" si="13"/>
        <v>10</v>
      </c>
      <c r="FO16" s="3">
        <f t="shared" si="14"/>
        <v>1992</v>
      </c>
    </row>
    <row r="17" spans="2:171" ht="15" x14ac:dyDescent="0.2">
      <c r="B17" s="3">
        <v>1992</v>
      </c>
      <c r="C17" s="3">
        <v>11</v>
      </c>
      <c r="D17" s="20"/>
      <c r="E17" s="5">
        <v>3.5</v>
      </c>
      <c r="F17" s="20">
        <v>0.36670000000000003</v>
      </c>
      <c r="G17" s="20">
        <v>0.14860000000000001</v>
      </c>
      <c r="H17" s="20">
        <f t="shared" si="0"/>
        <v>0.51530000000000009</v>
      </c>
      <c r="I17" s="20"/>
      <c r="J17" s="5">
        <v>15</v>
      </c>
      <c r="K17" s="20">
        <v>0.36670000000000003</v>
      </c>
      <c r="L17" s="20">
        <v>4.8300000000000003E-2</v>
      </c>
      <c r="M17" s="20">
        <f t="shared" si="1"/>
        <v>0.41500000000000004</v>
      </c>
      <c r="N17" s="20"/>
      <c r="O17" s="5">
        <v>15</v>
      </c>
      <c r="P17" s="27">
        <v>0.36670000000000003</v>
      </c>
      <c r="Q17" s="20">
        <v>4.8300000000000003E-2</v>
      </c>
      <c r="R17" s="20">
        <f t="shared" si="2"/>
        <v>0.41500000000000004</v>
      </c>
      <c r="S17" s="20"/>
      <c r="T17" s="5">
        <v>100</v>
      </c>
      <c r="U17" s="20">
        <v>0.36670000000000003</v>
      </c>
      <c r="V17" s="20">
        <v>4.0300000000000002E-2</v>
      </c>
      <c r="W17" s="20">
        <f t="shared" si="3"/>
        <v>0.40700000000000003</v>
      </c>
      <c r="X17" s="20"/>
      <c r="Y17" s="5">
        <v>315</v>
      </c>
      <c r="Z17" s="5"/>
      <c r="AA17" s="20">
        <v>0.36670000000000003</v>
      </c>
      <c r="AB17" s="20">
        <v>4.0300000000000002E-2</v>
      </c>
      <c r="AC17" s="20">
        <f t="shared" si="4"/>
        <v>0.40700000000000003</v>
      </c>
      <c r="AD17" s="20"/>
      <c r="AE17" s="5">
        <v>100</v>
      </c>
      <c r="AF17" s="20">
        <v>0.30330000000000001</v>
      </c>
      <c r="AG17" s="20">
        <v>3.0300000000000001E-2</v>
      </c>
      <c r="AH17" s="20">
        <f t="shared" si="5"/>
        <v>0.33360000000000001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5">
        <v>315</v>
      </c>
      <c r="BC17" s="5"/>
      <c r="BD17" s="20">
        <v>0.30330000000000001</v>
      </c>
      <c r="BE17" s="20">
        <v>3.0300000000000001E-2</v>
      </c>
      <c r="BF17" s="20">
        <f t="shared" si="6"/>
        <v>0.33360000000000001</v>
      </c>
      <c r="BG17" s="20"/>
      <c r="BH17" s="5">
        <v>1000</v>
      </c>
      <c r="BI17" s="5"/>
      <c r="BJ17" s="20">
        <v>0.30330000000000001</v>
      </c>
      <c r="BK17" s="20">
        <v>2.2100000000000002E-2</v>
      </c>
      <c r="BL17" s="20">
        <f t="shared" si="7"/>
        <v>0.32540000000000002</v>
      </c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17"/>
      <c r="CA17" s="20"/>
      <c r="CB17" s="20"/>
      <c r="CC17" s="20"/>
      <c r="CD17" s="21"/>
      <c r="CE17" s="21"/>
      <c r="CF17" s="21"/>
      <c r="CG17" s="21"/>
      <c r="CH17" s="28"/>
      <c r="CI17" s="21"/>
      <c r="CJ17" s="21"/>
      <c r="CK17" s="21"/>
      <c r="CL17" s="12"/>
      <c r="CM17" s="21"/>
      <c r="CN17" s="21"/>
      <c r="CO17" s="21"/>
      <c r="CP17" s="21"/>
      <c r="CQ17" s="5">
        <v>125</v>
      </c>
      <c r="CR17" s="20">
        <v>0.1048</v>
      </c>
      <c r="CS17" s="20">
        <v>4.8300000000000003E-2</v>
      </c>
      <c r="CT17" s="20">
        <f t="shared" si="15"/>
        <v>0.15310000000000001</v>
      </c>
      <c r="CU17" s="21"/>
      <c r="CV17" s="12"/>
      <c r="CW17" s="21"/>
      <c r="CX17" s="21"/>
      <c r="CY17" s="21"/>
      <c r="CZ17" s="21"/>
      <c r="DA17" s="5">
        <f t="shared" si="9"/>
        <v>210</v>
      </c>
      <c r="DB17" s="20">
        <v>0.1048</v>
      </c>
      <c r="DC17" s="22">
        <v>4.0300000000000002E-2</v>
      </c>
      <c r="DD17" s="20">
        <f t="shared" si="10"/>
        <v>0.14510000000000001</v>
      </c>
      <c r="DE17" s="20"/>
      <c r="DF17" s="17"/>
      <c r="DG17" s="17"/>
      <c r="DH17" s="20"/>
      <c r="DI17" s="20"/>
      <c r="DJ17" s="20"/>
      <c r="DK17" s="21"/>
      <c r="DL17" s="17">
        <v>425</v>
      </c>
      <c r="DM17" s="17"/>
      <c r="DN17" s="20">
        <v>0.1048</v>
      </c>
      <c r="DO17" s="20">
        <v>4.0300000000000002E-2</v>
      </c>
      <c r="DP17" s="20">
        <f t="shared" si="11"/>
        <v>0.14510000000000001</v>
      </c>
      <c r="DQ17" s="20"/>
      <c r="DR17" s="17"/>
      <c r="DS17" s="17"/>
      <c r="DT17" s="20"/>
      <c r="DU17" s="22"/>
      <c r="DV17" s="20"/>
      <c r="DW17" s="21"/>
      <c r="DX17" s="5">
        <v>1110</v>
      </c>
      <c r="DY17" s="17"/>
      <c r="DZ17" s="20">
        <v>4.5999999999999999E-3</v>
      </c>
      <c r="EA17" s="20">
        <v>2.2100000000000002E-2</v>
      </c>
      <c r="EB17" s="20">
        <f t="shared" si="12"/>
        <v>2.6700000000000002E-2</v>
      </c>
      <c r="EC17" s="20"/>
      <c r="ED17" s="20"/>
      <c r="EE17" s="20"/>
      <c r="EF17" s="20"/>
      <c r="EG17" s="20"/>
      <c r="EH17" s="20"/>
      <c r="EI17" s="20"/>
      <c r="EJ17" s="20"/>
      <c r="EK17" s="17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4"/>
      <c r="FN17" s="3">
        <f t="shared" si="13"/>
        <v>11</v>
      </c>
      <c r="FO17" s="3">
        <f t="shared" si="14"/>
        <v>1992</v>
      </c>
    </row>
    <row r="18" spans="2:171" ht="15" x14ac:dyDescent="0.2">
      <c r="B18" s="3">
        <v>1992</v>
      </c>
      <c r="C18" s="3">
        <v>12</v>
      </c>
      <c r="D18" s="20"/>
      <c r="E18" s="5">
        <v>3.5</v>
      </c>
      <c r="F18" s="20">
        <v>0.36670000000000003</v>
      </c>
      <c r="G18" s="20">
        <v>0.14860000000000001</v>
      </c>
      <c r="H18" s="20">
        <f t="shared" si="0"/>
        <v>0.51530000000000009</v>
      </c>
      <c r="I18" s="20"/>
      <c r="J18" s="5">
        <v>15</v>
      </c>
      <c r="K18" s="20">
        <v>0.36670000000000003</v>
      </c>
      <c r="L18" s="20">
        <v>4.8300000000000003E-2</v>
      </c>
      <c r="M18" s="20">
        <f t="shared" si="1"/>
        <v>0.41500000000000004</v>
      </c>
      <c r="N18" s="20"/>
      <c r="O18" s="5">
        <v>15</v>
      </c>
      <c r="P18" s="27">
        <v>0.36670000000000003</v>
      </c>
      <c r="Q18" s="20">
        <v>4.8300000000000003E-2</v>
      </c>
      <c r="R18" s="20">
        <f t="shared" si="2"/>
        <v>0.41500000000000004</v>
      </c>
      <c r="S18" s="20"/>
      <c r="T18" s="5">
        <v>100</v>
      </c>
      <c r="U18" s="20">
        <v>0.36670000000000003</v>
      </c>
      <c r="V18" s="20">
        <v>4.0300000000000002E-2</v>
      </c>
      <c r="W18" s="20">
        <f t="shared" si="3"/>
        <v>0.40700000000000003</v>
      </c>
      <c r="X18" s="20"/>
      <c r="Y18" s="5">
        <v>315</v>
      </c>
      <c r="Z18" s="5"/>
      <c r="AA18" s="20">
        <v>0.36670000000000003</v>
      </c>
      <c r="AB18" s="20">
        <v>4.0300000000000002E-2</v>
      </c>
      <c r="AC18" s="20">
        <f t="shared" si="4"/>
        <v>0.40700000000000003</v>
      </c>
      <c r="AD18" s="20"/>
      <c r="AE18" s="5">
        <v>100</v>
      </c>
      <c r="AF18" s="20">
        <v>0.30330000000000001</v>
      </c>
      <c r="AG18" s="20">
        <v>3.0300000000000001E-2</v>
      </c>
      <c r="AH18" s="20">
        <f t="shared" si="5"/>
        <v>0.33360000000000001</v>
      </c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5">
        <v>315</v>
      </c>
      <c r="BC18" s="5"/>
      <c r="BD18" s="20">
        <v>0.30330000000000001</v>
      </c>
      <c r="BE18" s="20">
        <v>3.0300000000000001E-2</v>
      </c>
      <c r="BF18" s="20">
        <f t="shared" si="6"/>
        <v>0.33360000000000001</v>
      </c>
      <c r="BG18" s="20"/>
      <c r="BH18" s="5">
        <v>1000</v>
      </c>
      <c r="BI18" s="5"/>
      <c r="BJ18" s="20">
        <v>0.30330000000000001</v>
      </c>
      <c r="BK18" s="20">
        <v>2.2100000000000002E-2</v>
      </c>
      <c r="BL18" s="20">
        <f t="shared" si="7"/>
        <v>0.32540000000000002</v>
      </c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17"/>
      <c r="CA18" s="20"/>
      <c r="CB18" s="20"/>
      <c r="CC18" s="20"/>
      <c r="CD18" s="21"/>
      <c r="CE18" s="21"/>
      <c r="CF18" s="21"/>
      <c r="CG18" s="21"/>
      <c r="CH18" s="28"/>
      <c r="CI18" s="21"/>
      <c r="CJ18" s="21"/>
      <c r="CK18" s="21"/>
      <c r="CL18" s="12"/>
      <c r="CM18" s="21"/>
      <c r="CN18" s="21"/>
      <c r="CO18" s="21"/>
      <c r="CP18" s="21"/>
      <c r="CQ18" s="5">
        <v>125</v>
      </c>
      <c r="CR18" s="20">
        <v>0.1048</v>
      </c>
      <c r="CS18" s="20">
        <v>4.8300000000000003E-2</v>
      </c>
      <c r="CT18" s="20">
        <f t="shared" si="15"/>
        <v>0.15310000000000001</v>
      </c>
      <c r="CU18" s="21"/>
      <c r="CV18" s="12"/>
      <c r="CW18" s="21"/>
      <c r="CX18" s="21"/>
      <c r="CY18" s="21"/>
      <c r="CZ18" s="21"/>
      <c r="DA18" s="5">
        <f t="shared" si="9"/>
        <v>210</v>
      </c>
      <c r="DB18" s="20">
        <v>0.1048</v>
      </c>
      <c r="DC18" s="22">
        <v>4.0300000000000002E-2</v>
      </c>
      <c r="DD18" s="20">
        <f t="shared" si="10"/>
        <v>0.14510000000000001</v>
      </c>
      <c r="DE18" s="20"/>
      <c r="DF18" s="17"/>
      <c r="DG18" s="17"/>
      <c r="DH18" s="20"/>
      <c r="DI18" s="20"/>
      <c r="DJ18" s="20"/>
      <c r="DK18" s="21"/>
      <c r="DL18" s="17">
        <v>425</v>
      </c>
      <c r="DM18" s="17"/>
      <c r="DN18" s="20">
        <v>0.1048</v>
      </c>
      <c r="DO18" s="20">
        <v>4.0300000000000002E-2</v>
      </c>
      <c r="DP18" s="20">
        <f t="shared" si="11"/>
        <v>0.14510000000000001</v>
      </c>
      <c r="DQ18" s="20"/>
      <c r="DR18" s="17"/>
      <c r="DS18" s="17"/>
      <c r="DT18" s="20"/>
      <c r="DU18" s="22"/>
      <c r="DV18" s="20"/>
      <c r="DW18" s="21"/>
      <c r="DX18" s="5">
        <v>1110</v>
      </c>
      <c r="DY18" s="17"/>
      <c r="DZ18" s="20">
        <v>4.5999999999999999E-3</v>
      </c>
      <c r="EA18" s="20">
        <v>2.2100000000000002E-2</v>
      </c>
      <c r="EB18" s="20">
        <f t="shared" si="12"/>
        <v>2.6700000000000002E-2</v>
      </c>
      <c r="EC18" s="20"/>
      <c r="ED18" s="20"/>
      <c r="EE18" s="20"/>
      <c r="EF18" s="20"/>
      <c r="EG18" s="20"/>
      <c r="EH18" s="20"/>
      <c r="EI18" s="20"/>
      <c r="EJ18" s="20"/>
      <c r="EK18" s="17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4"/>
      <c r="FN18" s="3">
        <f t="shared" si="13"/>
        <v>12</v>
      </c>
      <c r="FO18" s="3">
        <f t="shared" si="14"/>
        <v>1992</v>
      </c>
    </row>
    <row r="19" spans="2:171" ht="15" x14ac:dyDescent="0.2">
      <c r="B19" s="3">
        <v>1993</v>
      </c>
      <c r="C19" s="3">
        <v>1</v>
      </c>
      <c r="D19" s="20"/>
      <c r="E19" s="5">
        <v>3.5</v>
      </c>
      <c r="F19" s="20">
        <v>0.3639</v>
      </c>
      <c r="G19" s="20">
        <v>0.15989999999999999</v>
      </c>
      <c r="H19" s="20">
        <f t="shared" si="0"/>
        <v>0.52380000000000004</v>
      </c>
      <c r="I19" s="20"/>
      <c r="J19" s="5">
        <v>15</v>
      </c>
      <c r="K19" s="20">
        <v>0.3639</v>
      </c>
      <c r="L19" s="20">
        <v>7.2700000000000001E-2</v>
      </c>
      <c r="M19" s="20">
        <f t="shared" si="1"/>
        <v>0.43659999999999999</v>
      </c>
      <c r="N19" s="20"/>
      <c r="O19" s="5">
        <v>15</v>
      </c>
      <c r="P19" s="27">
        <v>0.3639</v>
      </c>
      <c r="Q19" s="20">
        <v>7.2700000000000001E-2</v>
      </c>
      <c r="R19" s="20">
        <f t="shared" si="2"/>
        <v>0.43659999999999999</v>
      </c>
      <c r="S19" s="20"/>
      <c r="T19" s="5">
        <v>100</v>
      </c>
      <c r="U19" s="20">
        <v>0.3639</v>
      </c>
      <c r="V19" s="20">
        <v>3.9699999999999999E-2</v>
      </c>
      <c r="W19" s="20">
        <f t="shared" si="3"/>
        <v>0.40360000000000001</v>
      </c>
      <c r="X19" s="20"/>
      <c r="Y19" s="5">
        <v>315</v>
      </c>
      <c r="Z19" s="5"/>
      <c r="AA19" s="20">
        <v>0.3639</v>
      </c>
      <c r="AB19" s="20">
        <v>3.9600000000000003E-2</v>
      </c>
      <c r="AC19" s="20">
        <f t="shared" si="4"/>
        <v>0.40350000000000003</v>
      </c>
      <c r="AD19" s="20"/>
      <c r="AE19" s="5">
        <v>100</v>
      </c>
      <c r="AF19" s="20">
        <v>0.2611</v>
      </c>
      <c r="AG19" s="20">
        <v>2.8199999999999999E-2</v>
      </c>
      <c r="AH19" s="20">
        <f t="shared" si="5"/>
        <v>0.2893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5">
        <v>315</v>
      </c>
      <c r="BC19" s="5"/>
      <c r="BD19" s="20">
        <v>0.2611</v>
      </c>
      <c r="BE19" s="20">
        <v>2.81E-2</v>
      </c>
      <c r="BF19" s="20">
        <f t="shared" si="6"/>
        <v>0.28920000000000001</v>
      </c>
      <c r="BG19" s="20"/>
      <c r="BH19" s="5">
        <v>1000</v>
      </c>
      <c r="BI19" s="5"/>
      <c r="BJ19" s="20">
        <v>0.2611</v>
      </c>
      <c r="BK19" s="20">
        <v>2.3599999999999999E-2</v>
      </c>
      <c r="BL19" s="20">
        <f t="shared" si="7"/>
        <v>0.28470000000000001</v>
      </c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17"/>
      <c r="CA19" s="20"/>
      <c r="CB19" s="20"/>
      <c r="CC19" s="20"/>
      <c r="CD19" s="21"/>
      <c r="CE19" s="21"/>
      <c r="CF19" s="21"/>
      <c r="CG19" s="21"/>
      <c r="CH19" s="28"/>
      <c r="CI19" s="21"/>
      <c r="CJ19" s="21"/>
      <c r="CK19" s="21"/>
      <c r="CL19" s="12"/>
      <c r="CM19" s="21"/>
      <c r="CN19" s="21"/>
      <c r="CO19" s="21"/>
      <c r="CP19" s="21"/>
      <c r="CQ19" s="5">
        <v>155</v>
      </c>
      <c r="CR19" s="20">
        <v>4.4999999999999997E-3</v>
      </c>
      <c r="CS19" s="20">
        <v>7.2700000000000001E-2</v>
      </c>
      <c r="CT19" s="20">
        <f t="shared" si="15"/>
        <v>7.7200000000000005E-2</v>
      </c>
      <c r="CU19" s="21"/>
      <c r="CV19" s="12"/>
      <c r="CW19" s="21"/>
      <c r="CX19" s="21"/>
      <c r="CY19" s="21"/>
      <c r="CZ19" s="21"/>
      <c r="DA19" s="5">
        <f t="shared" ref="DA19:DA66" si="16">+T19+140</f>
        <v>240</v>
      </c>
      <c r="DB19" s="20">
        <v>4.4999999999999997E-3</v>
      </c>
      <c r="DC19" s="22">
        <v>3.9699999999999999E-2</v>
      </c>
      <c r="DD19" s="20">
        <f t="shared" si="10"/>
        <v>4.4199999999999996E-2</v>
      </c>
      <c r="DE19" s="20"/>
      <c r="DF19" s="17"/>
      <c r="DG19" s="17"/>
      <c r="DH19" s="20"/>
      <c r="DI19" s="20"/>
      <c r="DJ19" s="20"/>
      <c r="DK19" s="21"/>
      <c r="DL19" s="17">
        <v>455</v>
      </c>
      <c r="DM19" s="17"/>
      <c r="DN19" s="20">
        <v>4.4999999999999997E-3</v>
      </c>
      <c r="DO19" s="20">
        <v>3.9600000000000003E-2</v>
      </c>
      <c r="DP19" s="20">
        <f t="shared" si="11"/>
        <v>4.41E-2</v>
      </c>
      <c r="DQ19" s="20"/>
      <c r="DR19" s="17"/>
      <c r="DS19" s="17"/>
      <c r="DT19" s="20"/>
      <c r="DU19" s="22"/>
      <c r="DV19" s="20"/>
      <c r="DW19" s="21"/>
      <c r="DX19" s="5">
        <v>1140</v>
      </c>
      <c r="DY19" s="17"/>
      <c r="DZ19" s="20">
        <v>4.4999999999999997E-3</v>
      </c>
      <c r="EA19" s="20">
        <v>2.3599999999999999E-2</v>
      </c>
      <c r="EB19" s="20">
        <f t="shared" si="12"/>
        <v>2.81E-2</v>
      </c>
      <c r="EC19" s="20"/>
      <c r="ED19" s="20"/>
      <c r="EE19" s="20"/>
      <c r="EF19" s="20"/>
      <c r="EG19" s="20"/>
      <c r="EH19" s="20"/>
      <c r="EI19" s="20"/>
      <c r="EJ19" s="20"/>
      <c r="EK19" s="17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4"/>
      <c r="FN19" s="3">
        <f t="shared" si="13"/>
        <v>1</v>
      </c>
      <c r="FO19" s="3">
        <f t="shared" si="14"/>
        <v>1993</v>
      </c>
    </row>
    <row r="20" spans="2:171" ht="15" x14ac:dyDescent="0.2">
      <c r="B20" s="3">
        <v>1993</v>
      </c>
      <c r="C20" s="3">
        <v>2</v>
      </c>
      <c r="D20" s="20"/>
      <c r="E20" s="5">
        <v>3.5</v>
      </c>
      <c r="F20" s="20">
        <v>0.33160000000000001</v>
      </c>
      <c r="G20" s="20">
        <v>0.15989999999999999</v>
      </c>
      <c r="H20" s="20">
        <f t="shared" si="0"/>
        <v>0.49149999999999999</v>
      </c>
      <c r="I20" s="20"/>
      <c r="J20" s="5">
        <v>15</v>
      </c>
      <c r="K20" s="20">
        <v>0.33160000000000001</v>
      </c>
      <c r="L20" s="20">
        <v>7.2700000000000001E-2</v>
      </c>
      <c r="M20" s="20">
        <f t="shared" si="1"/>
        <v>0.40429999999999999</v>
      </c>
      <c r="N20" s="20"/>
      <c r="O20" s="5">
        <v>15</v>
      </c>
      <c r="P20" s="27">
        <v>0.33160000000000001</v>
      </c>
      <c r="Q20" s="20">
        <v>7.2700000000000001E-2</v>
      </c>
      <c r="R20" s="20">
        <f t="shared" si="2"/>
        <v>0.40429999999999999</v>
      </c>
      <c r="S20" s="20"/>
      <c r="T20" s="5">
        <v>100</v>
      </c>
      <c r="U20" s="20">
        <v>0.33160000000000001</v>
      </c>
      <c r="V20" s="20">
        <v>3.9699999999999999E-2</v>
      </c>
      <c r="W20" s="20">
        <f t="shared" si="3"/>
        <v>0.37130000000000002</v>
      </c>
      <c r="X20" s="20"/>
      <c r="Y20" s="5">
        <v>315</v>
      </c>
      <c r="Z20" s="5"/>
      <c r="AA20" s="20">
        <v>0.33160000000000001</v>
      </c>
      <c r="AB20" s="20">
        <v>3.9600000000000003E-2</v>
      </c>
      <c r="AC20" s="20">
        <f t="shared" si="4"/>
        <v>0.37120000000000003</v>
      </c>
      <c r="AD20" s="20"/>
      <c r="AE20" s="5">
        <v>100</v>
      </c>
      <c r="AF20" s="20">
        <v>0.2324</v>
      </c>
      <c r="AG20" s="20">
        <v>2.8199999999999999E-2</v>
      </c>
      <c r="AH20" s="20">
        <f t="shared" si="5"/>
        <v>0.2606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5">
        <v>315</v>
      </c>
      <c r="BC20" s="5"/>
      <c r="BD20" s="20">
        <v>0.2324</v>
      </c>
      <c r="BE20" s="20">
        <v>2.81E-2</v>
      </c>
      <c r="BF20" s="20">
        <f t="shared" si="6"/>
        <v>0.26050000000000001</v>
      </c>
      <c r="BG20" s="20"/>
      <c r="BH20" s="5">
        <v>1000</v>
      </c>
      <c r="BI20" s="5"/>
      <c r="BJ20" s="20">
        <v>0.2324</v>
      </c>
      <c r="BK20" s="20">
        <v>2.3599999999999999E-2</v>
      </c>
      <c r="BL20" s="20">
        <f t="shared" si="7"/>
        <v>0.25600000000000001</v>
      </c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17"/>
      <c r="CA20" s="20"/>
      <c r="CB20" s="20"/>
      <c r="CC20" s="20"/>
      <c r="CD20" s="21"/>
      <c r="CE20" s="21"/>
      <c r="CF20" s="21"/>
      <c r="CG20" s="21"/>
      <c r="CH20" s="28"/>
      <c r="CI20" s="21"/>
      <c r="CJ20" s="21"/>
      <c r="CK20" s="21"/>
      <c r="CL20" s="12"/>
      <c r="CM20" s="21"/>
      <c r="CN20" s="21"/>
      <c r="CO20" s="21"/>
      <c r="CP20" s="21"/>
      <c r="CQ20" s="5">
        <v>155</v>
      </c>
      <c r="CR20" s="20">
        <v>4.1999999999999997E-3</v>
      </c>
      <c r="CS20" s="20">
        <v>7.2700000000000001E-2</v>
      </c>
      <c r="CT20" s="20">
        <f t="shared" si="15"/>
        <v>7.6899999999999996E-2</v>
      </c>
      <c r="CU20" s="21"/>
      <c r="CV20" s="12"/>
      <c r="CW20" s="21"/>
      <c r="CX20" s="21"/>
      <c r="CY20" s="21"/>
      <c r="CZ20" s="21"/>
      <c r="DA20" s="5">
        <f t="shared" si="16"/>
        <v>240</v>
      </c>
      <c r="DB20" s="20">
        <v>4.1999999999999997E-3</v>
      </c>
      <c r="DC20" s="22">
        <v>3.9699999999999999E-2</v>
      </c>
      <c r="DD20" s="20">
        <f t="shared" si="10"/>
        <v>4.3900000000000002E-2</v>
      </c>
      <c r="DE20" s="20"/>
      <c r="DF20" s="17"/>
      <c r="DG20" s="17"/>
      <c r="DH20" s="20"/>
      <c r="DI20" s="20"/>
      <c r="DJ20" s="20"/>
      <c r="DK20" s="21"/>
      <c r="DL20" s="17">
        <v>455</v>
      </c>
      <c r="DM20" s="17"/>
      <c r="DN20" s="20">
        <v>4.1999999999999997E-3</v>
      </c>
      <c r="DO20" s="20">
        <v>3.9600000000000003E-2</v>
      </c>
      <c r="DP20" s="20">
        <f t="shared" si="11"/>
        <v>4.3800000000000006E-2</v>
      </c>
      <c r="DQ20" s="20"/>
      <c r="DR20" s="17"/>
      <c r="DS20" s="17"/>
      <c r="DT20" s="20"/>
      <c r="DU20" s="22"/>
      <c r="DV20" s="20"/>
      <c r="DW20" s="21"/>
      <c r="DX20" s="5">
        <v>1140</v>
      </c>
      <c r="DY20" s="17"/>
      <c r="DZ20" s="20">
        <v>4.1999999999999997E-3</v>
      </c>
      <c r="EA20" s="20">
        <v>2.3599999999999999E-2</v>
      </c>
      <c r="EB20" s="20">
        <f t="shared" si="12"/>
        <v>2.7799999999999998E-2</v>
      </c>
      <c r="EC20" s="20"/>
      <c r="ED20" s="20"/>
      <c r="EE20" s="20"/>
      <c r="EF20" s="20"/>
      <c r="EG20" s="20"/>
      <c r="EH20" s="20"/>
      <c r="EI20" s="20"/>
      <c r="EJ20" s="20"/>
      <c r="EK20" s="17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4"/>
      <c r="FN20" s="3">
        <f t="shared" si="13"/>
        <v>2</v>
      </c>
      <c r="FO20" s="3">
        <f t="shared" si="14"/>
        <v>1993</v>
      </c>
    </row>
    <row r="21" spans="2:171" ht="15" x14ac:dyDescent="0.2">
      <c r="B21" s="3">
        <v>1993</v>
      </c>
      <c r="C21" s="3">
        <v>3</v>
      </c>
      <c r="D21" s="20"/>
      <c r="E21" s="5">
        <v>3.5</v>
      </c>
      <c r="F21" s="20">
        <v>0.33160000000000001</v>
      </c>
      <c r="G21" s="20">
        <v>0.15989999999999999</v>
      </c>
      <c r="H21" s="20">
        <f t="shared" si="0"/>
        <v>0.49149999999999999</v>
      </c>
      <c r="I21" s="20"/>
      <c r="J21" s="5">
        <v>15</v>
      </c>
      <c r="K21" s="20">
        <v>0.33160000000000001</v>
      </c>
      <c r="L21" s="20">
        <v>7.2700000000000001E-2</v>
      </c>
      <c r="M21" s="20">
        <f t="shared" si="1"/>
        <v>0.40429999999999999</v>
      </c>
      <c r="N21" s="20"/>
      <c r="O21" s="5">
        <v>15</v>
      </c>
      <c r="P21" s="27">
        <v>0.33160000000000001</v>
      </c>
      <c r="Q21" s="20">
        <v>7.2700000000000001E-2</v>
      </c>
      <c r="R21" s="20">
        <f t="shared" si="2"/>
        <v>0.40429999999999999</v>
      </c>
      <c r="S21" s="20"/>
      <c r="T21" s="5">
        <v>100</v>
      </c>
      <c r="U21" s="20">
        <v>0.33160000000000001</v>
      </c>
      <c r="V21" s="20">
        <v>3.9699999999999999E-2</v>
      </c>
      <c r="W21" s="20">
        <f t="shared" si="3"/>
        <v>0.37130000000000002</v>
      </c>
      <c r="X21" s="20"/>
      <c r="Y21" s="5">
        <v>315</v>
      </c>
      <c r="Z21" s="5"/>
      <c r="AA21" s="20">
        <v>0.33160000000000001</v>
      </c>
      <c r="AB21" s="20">
        <v>3.9600000000000003E-2</v>
      </c>
      <c r="AC21" s="20">
        <f t="shared" si="4"/>
        <v>0.37120000000000003</v>
      </c>
      <c r="AD21" s="20"/>
      <c r="AE21" s="5">
        <v>100</v>
      </c>
      <c r="AF21" s="20">
        <v>0.2324</v>
      </c>
      <c r="AG21" s="20">
        <v>2.8199999999999999E-2</v>
      </c>
      <c r="AH21" s="20">
        <f t="shared" si="5"/>
        <v>0.2606</v>
      </c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5">
        <v>315</v>
      </c>
      <c r="BC21" s="5"/>
      <c r="BD21" s="20">
        <v>0.2324</v>
      </c>
      <c r="BE21" s="20">
        <v>2.81E-2</v>
      </c>
      <c r="BF21" s="20">
        <f t="shared" si="6"/>
        <v>0.26050000000000001</v>
      </c>
      <c r="BG21" s="20"/>
      <c r="BH21" s="5">
        <v>1000</v>
      </c>
      <c r="BI21" s="5"/>
      <c r="BJ21" s="20">
        <v>0.2324</v>
      </c>
      <c r="BK21" s="20">
        <v>2.3599999999999999E-2</v>
      </c>
      <c r="BL21" s="20">
        <f t="shared" si="7"/>
        <v>0.25600000000000001</v>
      </c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17"/>
      <c r="CA21" s="20"/>
      <c r="CB21" s="20"/>
      <c r="CC21" s="20"/>
      <c r="CD21" s="21"/>
      <c r="CE21" s="21"/>
      <c r="CF21" s="21"/>
      <c r="CG21" s="21"/>
      <c r="CH21" s="28"/>
      <c r="CI21" s="21"/>
      <c r="CJ21" s="21"/>
      <c r="CK21" s="21"/>
      <c r="CL21" s="12"/>
      <c r="CM21" s="21"/>
      <c r="CN21" s="21"/>
      <c r="CO21" s="21"/>
      <c r="CP21" s="21"/>
      <c r="CQ21" s="5">
        <v>155</v>
      </c>
      <c r="CR21" s="20">
        <v>4.1999999999999997E-3</v>
      </c>
      <c r="CS21" s="20">
        <v>7.2700000000000001E-2</v>
      </c>
      <c r="CT21" s="20">
        <f t="shared" si="15"/>
        <v>7.6899999999999996E-2</v>
      </c>
      <c r="CU21" s="21"/>
      <c r="CV21" s="12"/>
      <c r="CW21" s="21"/>
      <c r="CX21" s="21"/>
      <c r="CY21" s="21"/>
      <c r="CZ21" s="21"/>
      <c r="DA21" s="5">
        <f t="shared" si="16"/>
        <v>240</v>
      </c>
      <c r="DB21" s="20">
        <v>4.1999999999999997E-3</v>
      </c>
      <c r="DC21" s="22">
        <v>3.9699999999999999E-2</v>
      </c>
      <c r="DD21" s="20">
        <f t="shared" si="10"/>
        <v>4.3900000000000002E-2</v>
      </c>
      <c r="DE21" s="20"/>
      <c r="DF21" s="17"/>
      <c r="DG21" s="17"/>
      <c r="DH21" s="20"/>
      <c r="DI21" s="20"/>
      <c r="DJ21" s="20"/>
      <c r="DK21" s="21"/>
      <c r="DL21" s="17">
        <v>455</v>
      </c>
      <c r="DM21" s="17"/>
      <c r="DN21" s="20">
        <v>4.1999999999999997E-3</v>
      </c>
      <c r="DO21" s="20">
        <v>3.9600000000000003E-2</v>
      </c>
      <c r="DP21" s="20">
        <f t="shared" si="11"/>
        <v>4.3800000000000006E-2</v>
      </c>
      <c r="DQ21" s="20"/>
      <c r="DR21" s="17"/>
      <c r="DS21" s="17"/>
      <c r="DT21" s="20"/>
      <c r="DU21" s="22"/>
      <c r="DV21" s="20"/>
      <c r="DW21" s="21"/>
      <c r="DX21" s="5">
        <v>1140</v>
      </c>
      <c r="DY21" s="17"/>
      <c r="DZ21" s="20">
        <v>4.1999999999999997E-3</v>
      </c>
      <c r="EA21" s="20">
        <v>2.3599999999999999E-2</v>
      </c>
      <c r="EB21" s="20">
        <f t="shared" si="12"/>
        <v>2.7799999999999998E-2</v>
      </c>
      <c r="EC21" s="20"/>
      <c r="ED21" s="20"/>
      <c r="EE21" s="20"/>
      <c r="EF21" s="20"/>
      <c r="EG21" s="20"/>
      <c r="EH21" s="20"/>
      <c r="EI21" s="20"/>
      <c r="EJ21" s="20"/>
      <c r="EK21" s="17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4"/>
      <c r="FN21" s="3">
        <f t="shared" si="13"/>
        <v>3</v>
      </c>
      <c r="FO21" s="3">
        <f t="shared" si="14"/>
        <v>1993</v>
      </c>
    </row>
    <row r="22" spans="2:171" ht="15" x14ac:dyDescent="0.2">
      <c r="B22" s="3">
        <v>1993</v>
      </c>
      <c r="C22" s="3">
        <v>4</v>
      </c>
      <c r="D22" s="20"/>
      <c r="E22" s="5">
        <v>3.5</v>
      </c>
      <c r="F22" s="20">
        <v>0.3972</v>
      </c>
      <c r="G22" s="20">
        <v>0.15989999999999999</v>
      </c>
      <c r="H22" s="20">
        <f t="shared" si="0"/>
        <v>0.55709999999999993</v>
      </c>
      <c r="I22" s="20"/>
      <c r="J22" s="5">
        <v>15</v>
      </c>
      <c r="K22" s="20">
        <v>0.3972</v>
      </c>
      <c r="L22" s="20">
        <v>7.2700000000000001E-2</v>
      </c>
      <c r="M22" s="20">
        <f t="shared" si="1"/>
        <v>0.46989999999999998</v>
      </c>
      <c r="N22" s="20"/>
      <c r="O22" s="5">
        <v>15</v>
      </c>
      <c r="P22" s="27">
        <v>0.3972</v>
      </c>
      <c r="Q22" s="20">
        <v>7.2700000000000001E-2</v>
      </c>
      <c r="R22" s="20">
        <f t="shared" si="2"/>
        <v>0.46989999999999998</v>
      </c>
      <c r="S22" s="20"/>
      <c r="T22" s="5">
        <v>100</v>
      </c>
      <c r="U22" s="20">
        <v>0.3972</v>
      </c>
      <c r="V22" s="20">
        <v>3.9699999999999999E-2</v>
      </c>
      <c r="W22" s="20">
        <f t="shared" si="3"/>
        <v>0.43690000000000001</v>
      </c>
      <c r="X22" s="20"/>
      <c r="Y22" s="5">
        <v>315</v>
      </c>
      <c r="Z22" s="5"/>
      <c r="AA22" s="20">
        <v>0.3972</v>
      </c>
      <c r="AB22" s="20">
        <v>3.9600000000000003E-2</v>
      </c>
      <c r="AC22" s="20">
        <f t="shared" si="4"/>
        <v>0.43680000000000002</v>
      </c>
      <c r="AD22" s="20"/>
      <c r="AE22" s="5">
        <v>100</v>
      </c>
      <c r="AF22" s="20">
        <v>0.28129999999999999</v>
      </c>
      <c r="AG22" s="20">
        <v>2.8199999999999999E-2</v>
      </c>
      <c r="AH22" s="20">
        <f t="shared" si="5"/>
        <v>0.3095</v>
      </c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5">
        <v>315</v>
      </c>
      <c r="BC22" s="5"/>
      <c r="BD22" s="20">
        <v>0.28129999999999999</v>
      </c>
      <c r="BE22" s="20">
        <v>2.81E-2</v>
      </c>
      <c r="BF22" s="20">
        <f t="shared" si="6"/>
        <v>0.30940000000000001</v>
      </c>
      <c r="BG22" s="20"/>
      <c r="BH22" s="5">
        <v>1000</v>
      </c>
      <c r="BI22" s="5"/>
      <c r="BJ22" s="20">
        <v>0.28129999999999999</v>
      </c>
      <c r="BK22" s="20">
        <v>2.3599999999999999E-2</v>
      </c>
      <c r="BL22" s="20">
        <f t="shared" si="7"/>
        <v>0.3049</v>
      </c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17"/>
      <c r="CA22" s="20"/>
      <c r="CB22" s="20"/>
      <c r="CC22" s="20"/>
      <c r="CD22" s="21"/>
      <c r="CE22" s="21"/>
      <c r="CF22" s="21"/>
      <c r="CG22" s="21"/>
      <c r="CH22" s="28"/>
      <c r="CI22" s="21"/>
      <c r="CJ22" s="21"/>
      <c r="CK22" s="21"/>
      <c r="CL22" s="12"/>
      <c r="CM22" s="21"/>
      <c r="CN22" s="21"/>
      <c r="CO22" s="21"/>
      <c r="CP22" s="21"/>
      <c r="CQ22" s="5">
        <v>155</v>
      </c>
      <c r="CR22" s="20">
        <v>4.1999999999999997E-3</v>
      </c>
      <c r="CS22" s="20">
        <v>7.2700000000000001E-2</v>
      </c>
      <c r="CT22" s="20">
        <f t="shared" si="15"/>
        <v>7.6899999999999996E-2</v>
      </c>
      <c r="CU22" s="21"/>
      <c r="CV22" s="12"/>
      <c r="CW22" s="21"/>
      <c r="CX22" s="21"/>
      <c r="CY22" s="21"/>
      <c r="CZ22" s="21"/>
      <c r="DA22" s="5">
        <f t="shared" si="16"/>
        <v>240</v>
      </c>
      <c r="DB22" s="20">
        <v>4.1999999999999997E-3</v>
      </c>
      <c r="DC22" s="22">
        <v>3.9699999999999999E-2</v>
      </c>
      <c r="DD22" s="20">
        <f t="shared" si="10"/>
        <v>4.3900000000000002E-2</v>
      </c>
      <c r="DE22" s="20"/>
      <c r="DF22" s="17"/>
      <c r="DG22" s="17"/>
      <c r="DH22" s="20"/>
      <c r="DI22" s="20"/>
      <c r="DJ22" s="20"/>
      <c r="DK22" s="21"/>
      <c r="DL22" s="17">
        <v>455</v>
      </c>
      <c r="DM22" s="17"/>
      <c r="DN22" s="20">
        <v>4.1999999999999997E-3</v>
      </c>
      <c r="DO22" s="20">
        <v>3.9600000000000003E-2</v>
      </c>
      <c r="DP22" s="20">
        <f t="shared" si="11"/>
        <v>4.3800000000000006E-2</v>
      </c>
      <c r="DQ22" s="20"/>
      <c r="DR22" s="17"/>
      <c r="DS22" s="17"/>
      <c r="DT22" s="20"/>
      <c r="DU22" s="22"/>
      <c r="DV22" s="20"/>
      <c r="DW22" s="21"/>
      <c r="DX22" s="5">
        <v>1140</v>
      </c>
      <c r="DY22" s="17"/>
      <c r="DZ22" s="20">
        <v>4.1999999999999997E-3</v>
      </c>
      <c r="EA22" s="20">
        <v>2.3599999999999999E-2</v>
      </c>
      <c r="EB22" s="20">
        <f t="shared" si="12"/>
        <v>2.7799999999999998E-2</v>
      </c>
      <c r="EC22" s="20"/>
      <c r="ED22" s="20"/>
      <c r="EE22" s="20"/>
      <c r="EF22" s="20"/>
      <c r="EG22" s="20"/>
      <c r="EH22" s="20"/>
      <c r="EI22" s="20"/>
      <c r="EJ22" s="20"/>
      <c r="EK22" s="17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4"/>
      <c r="FN22" s="3">
        <f t="shared" si="13"/>
        <v>4</v>
      </c>
      <c r="FO22" s="3">
        <f t="shared" si="14"/>
        <v>1993</v>
      </c>
    </row>
    <row r="23" spans="2:171" ht="15" x14ac:dyDescent="0.2">
      <c r="B23" s="3">
        <v>1993</v>
      </c>
      <c r="C23" s="3">
        <v>5</v>
      </c>
      <c r="D23" s="20"/>
      <c r="E23" s="5">
        <v>3.5</v>
      </c>
      <c r="F23" s="20">
        <v>0.48529999999999995</v>
      </c>
      <c r="G23" s="20">
        <v>0.15989999999999999</v>
      </c>
      <c r="H23" s="20">
        <f t="shared" si="0"/>
        <v>0.6452</v>
      </c>
      <c r="I23" s="20"/>
      <c r="J23" s="5">
        <v>15</v>
      </c>
      <c r="K23" s="20">
        <v>0.48529999999999995</v>
      </c>
      <c r="L23" s="20">
        <v>7.2700000000000001E-2</v>
      </c>
      <c r="M23" s="20">
        <f t="shared" si="1"/>
        <v>0.55799999999999994</v>
      </c>
      <c r="N23" s="20"/>
      <c r="O23" s="5">
        <v>15</v>
      </c>
      <c r="P23" s="27">
        <v>0.48529999999999995</v>
      </c>
      <c r="Q23" s="20">
        <v>7.2700000000000001E-2</v>
      </c>
      <c r="R23" s="20">
        <f t="shared" si="2"/>
        <v>0.55799999999999994</v>
      </c>
      <c r="S23" s="20"/>
      <c r="T23" s="5">
        <v>100</v>
      </c>
      <c r="U23" s="20">
        <v>0.48529999999999995</v>
      </c>
      <c r="V23" s="20">
        <v>3.9699999999999999E-2</v>
      </c>
      <c r="W23" s="20">
        <f t="shared" si="3"/>
        <v>0.52499999999999991</v>
      </c>
      <c r="X23" s="20"/>
      <c r="Y23" s="5">
        <v>315</v>
      </c>
      <c r="Z23" s="5"/>
      <c r="AA23" s="20">
        <v>0.48529999999999995</v>
      </c>
      <c r="AB23" s="20">
        <v>3.9600000000000003E-2</v>
      </c>
      <c r="AC23" s="20">
        <f t="shared" si="4"/>
        <v>0.52489999999999992</v>
      </c>
      <c r="AD23" s="20"/>
      <c r="AE23" s="5">
        <v>100</v>
      </c>
      <c r="AF23" s="20">
        <v>0.36919999999999997</v>
      </c>
      <c r="AG23" s="20">
        <v>2.8199999999999999E-2</v>
      </c>
      <c r="AH23" s="20">
        <f t="shared" si="5"/>
        <v>0.39739999999999998</v>
      </c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5">
        <v>315</v>
      </c>
      <c r="BC23" s="5"/>
      <c r="BD23" s="20">
        <v>0.36919999999999997</v>
      </c>
      <c r="BE23" s="20">
        <v>2.81E-2</v>
      </c>
      <c r="BF23" s="20">
        <f t="shared" si="6"/>
        <v>0.39729999999999999</v>
      </c>
      <c r="BG23" s="20"/>
      <c r="BH23" s="5">
        <v>1000</v>
      </c>
      <c r="BI23" s="5"/>
      <c r="BJ23" s="20">
        <v>0.36919999999999997</v>
      </c>
      <c r="BK23" s="20">
        <v>2.3599999999999999E-2</v>
      </c>
      <c r="BL23" s="20">
        <f t="shared" si="7"/>
        <v>0.39279999999999998</v>
      </c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17"/>
      <c r="CA23" s="20"/>
      <c r="CB23" s="20"/>
      <c r="CC23" s="20"/>
      <c r="CD23" s="21"/>
      <c r="CE23" s="21"/>
      <c r="CF23" s="21"/>
      <c r="CG23" s="21"/>
      <c r="CH23" s="28"/>
      <c r="CI23" s="21"/>
      <c r="CJ23" s="21"/>
      <c r="CK23" s="21"/>
      <c r="CL23" s="12"/>
      <c r="CM23" s="21"/>
      <c r="CN23" s="21"/>
      <c r="CO23" s="21"/>
      <c r="CP23" s="21"/>
      <c r="CQ23" s="5">
        <v>155</v>
      </c>
      <c r="CR23" s="20">
        <v>1.1299999999999999E-2</v>
      </c>
      <c r="CS23" s="20">
        <v>7.2700000000000001E-2</v>
      </c>
      <c r="CT23" s="20">
        <f t="shared" si="15"/>
        <v>8.4000000000000005E-2</v>
      </c>
      <c r="CU23" s="21"/>
      <c r="CV23" s="12"/>
      <c r="CW23" s="21"/>
      <c r="CX23" s="21"/>
      <c r="CY23" s="21"/>
      <c r="CZ23" s="21"/>
      <c r="DA23" s="5">
        <f t="shared" si="16"/>
        <v>240</v>
      </c>
      <c r="DB23" s="20">
        <v>1.1299999999999999E-2</v>
      </c>
      <c r="DC23" s="22">
        <v>3.9699999999999999E-2</v>
      </c>
      <c r="DD23" s="20">
        <f t="shared" si="10"/>
        <v>5.0999999999999997E-2</v>
      </c>
      <c r="DE23" s="20"/>
      <c r="DF23" s="17"/>
      <c r="DG23" s="17"/>
      <c r="DH23" s="20"/>
      <c r="DI23" s="20"/>
      <c r="DJ23" s="20"/>
      <c r="DK23" s="21"/>
      <c r="DL23" s="17">
        <v>455</v>
      </c>
      <c r="DM23" s="17"/>
      <c r="DN23" s="20">
        <v>1.1299999999999999E-2</v>
      </c>
      <c r="DO23" s="20">
        <v>3.9600000000000003E-2</v>
      </c>
      <c r="DP23" s="20">
        <f t="shared" si="11"/>
        <v>5.0900000000000001E-2</v>
      </c>
      <c r="DQ23" s="20"/>
      <c r="DR23" s="17"/>
      <c r="DS23" s="17"/>
      <c r="DT23" s="20"/>
      <c r="DU23" s="22"/>
      <c r="DV23" s="20"/>
      <c r="DW23" s="21"/>
      <c r="DX23" s="5">
        <v>1140</v>
      </c>
      <c r="DY23" s="17"/>
      <c r="DZ23" s="20">
        <v>1.1299999999999999E-2</v>
      </c>
      <c r="EA23" s="20">
        <v>2.3599999999999999E-2</v>
      </c>
      <c r="EB23" s="20">
        <f t="shared" si="12"/>
        <v>3.49E-2</v>
      </c>
      <c r="EC23" s="20"/>
      <c r="ED23" s="20"/>
      <c r="EE23" s="20"/>
      <c r="EF23" s="20"/>
      <c r="EG23" s="20"/>
      <c r="EH23" s="20"/>
      <c r="EI23" s="20"/>
      <c r="EJ23" s="20"/>
      <c r="EK23" s="17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4"/>
      <c r="FN23" s="3">
        <f t="shared" si="13"/>
        <v>5</v>
      </c>
      <c r="FO23" s="3">
        <f t="shared" si="14"/>
        <v>1993</v>
      </c>
    </row>
    <row r="24" spans="2:171" ht="15" x14ac:dyDescent="0.2">
      <c r="B24" s="3">
        <v>1993</v>
      </c>
      <c r="C24" s="3">
        <v>6</v>
      </c>
      <c r="D24" s="20"/>
      <c r="E24" s="5">
        <v>3.5</v>
      </c>
      <c r="F24" s="20">
        <v>0.36619999999999997</v>
      </c>
      <c r="G24" s="20">
        <v>0.15989999999999999</v>
      </c>
      <c r="H24" s="20">
        <f t="shared" si="0"/>
        <v>0.52610000000000001</v>
      </c>
      <c r="I24" s="20"/>
      <c r="J24" s="5">
        <v>15</v>
      </c>
      <c r="K24" s="20">
        <v>0.36619999999999997</v>
      </c>
      <c r="L24" s="20">
        <v>7.2700000000000001E-2</v>
      </c>
      <c r="M24" s="20">
        <f t="shared" si="1"/>
        <v>0.43889999999999996</v>
      </c>
      <c r="N24" s="20"/>
      <c r="O24" s="5">
        <v>15</v>
      </c>
      <c r="P24" s="27">
        <v>0.36619999999999997</v>
      </c>
      <c r="Q24" s="20">
        <v>7.2700000000000001E-2</v>
      </c>
      <c r="R24" s="20">
        <f t="shared" si="2"/>
        <v>0.43889999999999996</v>
      </c>
      <c r="S24" s="20"/>
      <c r="T24" s="5">
        <v>100</v>
      </c>
      <c r="U24" s="20">
        <v>0.36619999999999997</v>
      </c>
      <c r="V24" s="20">
        <v>3.9699999999999999E-2</v>
      </c>
      <c r="W24" s="20">
        <f t="shared" si="3"/>
        <v>0.40589999999999998</v>
      </c>
      <c r="X24" s="20"/>
      <c r="Y24" s="5">
        <v>315</v>
      </c>
      <c r="Z24" s="5"/>
      <c r="AA24" s="20">
        <v>0.36619999999999997</v>
      </c>
      <c r="AB24" s="20">
        <v>3.9600000000000003E-2</v>
      </c>
      <c r="AC24" s="20">
        <f t="shared" si="4"/>
        <v>0.40579999999999999</v>
      </c>
      <c r="AD24" s="20"/>
      <c r="AE24" s="5">
        <v>100</v>
      </c>
      <c r="AF24" s="20">
        <v>0.25419999999999998</v>
      </c>
      <c r="AG24" s="20">
        <v>2.8199999999999999E-2</v>
      </c>
      <c r="AH24" s="20">
        <f t="shared" si="5"/>
        <v>0.28239999999999998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">
        <v>315</v>
      </c>
      <c r="BC24" s="5"/>
      <c r="BD24" s="20">
        <v>0.25419999999999998</v>
      </c>
      <c r="BE24" s="20">
        <v>2.81E-2</v>
      </c>
      <c r="BF24" s="20">
        <f t="shared" si="6"/>
        <v>0.2823</v>
      </c>
      <c r="BG24" s="20"/>
      <c r="BH24" s="5">
        <v>1000</v>
      </c>
      <c r="BI24" s="5"/>
      <c r="BJ24" s="20">
        <v>0.25419999999999998</v>
      </c>
      <c r="BK24" s="20">
        <v>2.3599999999999999E-2</v>
      </c>
      <c r="BL24" s="20">
        <f t="shared" si="7"/>
        <v>0.27779999999999999</v>
      </c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17"/>
      <c r="CA24" s="20"/>
      <c r="CB24" s="20"/>
      <c r="CC24" s="20"/>
      <c r="CD24" s="21"/>
      <c r="CE24" s="21"/>
      <c r="CF24" s="21"/>
      <c r="CG24" s="21"/>
      <c r="CH24" s="28"/>
      <c r="CI24" s="21"/>
      <c r="CJ24" s="21"/>
      <c r="CK24" s="21"/>
      <c r="CL24" s="12"/>
      <c r="CM24" s="21"/>
      <c r="CN24" s="21"/>
      <c r="CO24" s="21"/>
      <c r="CP24" s="21"/>
      <c r="CQ24" s="5">
        <v>155</v>
      </c>
      <c r="CR24" s="20">
        <v>7.7999999999999996E-3</v>
      </c>
      <c r="CS24" s="20">
        <v>7.2700000000000001E-2</v>
      </c>
      <c r="CT24" s="20">
        <f t="shared" si="15"/>
        <v>8.0500000000000002E-2</v>
      </c>
      <c r="CU24" s="21"/>
      <c r="CV24" s="12"/>
      <c r="CW24" s="21"/>
      <c r="CX24" s="21"/>
      <c r="CY24" s="21"/>
      <c r="CZ24" s="21"/>
      <c r="DA24" s="5">
        <f t="shared" si="16"/>
        <v>240</v>
      </c>
      <c r="DB24" s="20">
        <v>7.7999999999999996E-3</v>
      </c>
      <c r="DC24" s="22">
        <v>3.9699999999999999E-2</v>
      </c>
      <c r="DD24" s="20">
        <f t="shared" si="10"/>
        <v>4.7500000000000001E-2</v>
      </c>
      <c r="DE24" s="20"/>
      <c r="DF24" s="17"/>
      <c r="DG24" s="17"/>
      <c r="DH24" s="20"/>
      <c r="DI24" s="20"/>
      <c r="DJ24" s="20"/>
      <c r="DK24" s="21"/>
      <c r="DL24" s="17">
        <v>455</v>
      </c>
      <c r="DM24" s="17"/>
      <c r="DN24" s="20">
        <v>7.7999999999999996E-3</v>
      </c>
      <c r="DO24" s="20">
        <v>3.9600000000000003E-2</v>
      </c>
      <c r="DP24" s="20">
        <f t="shared" si="11"/>
        <v>4.7400000000000005E-2</v>
      </c>
      <c r="DQ24" s="20"/>
      <c r="DR24" s="17"/>
      <c r="DS24" s="17"/>
      <c r="DT24" s="20"/>
      <c r="DU24" s="22"/>
      <c r="DV24" s="20"/>
      <c r="DW24" s="21"/>
      <c r="DX24" s="5">
        <v>1140</v>
      </c>
      <c r="DY24" s="17"/>
      <c r="DZ24" s="20">
        <v>7.7999999999999996E-3</v>
      </c>
      <c r="EA24" s="20">
        <v>2.3599999999999999E-2</v>
      </c>
      <c r="EB24" s="20">
        <f t="shared" si="12"/>
        <v>3.1399999999999997E-2</v>
      </c>
      <c r="EC24" s="20"/>
      <c r="ED24" s="20"/>
      <c r="EE24" s="20"/>
      <c r="EF24" s="20"/>
      <c r="EG24" s="20"/>
      <c r="EH24" s="20"/>
      <c r="EI24" s="20"/>
      <c r="EJ24" s="20"/>
      <c r="EK24" s="17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4"/>
      <c r="FN24" s="3">
        <f t="shared" si="13"/>
        <v>6</v>
      </c>
      <c r="FO24" s="3">
        <f t="shared" si="14"/>
        <v>1993</v>
      </c>
    </row>
    <row r="25" spans="2:171" ht="15" x14ac:dyDescent="0.2">
      <c r="B25" s="3">
        <v>1993</v>
      </c>
      <c r="C25" s="3">
        <v>7</v>
      </c>
      <c r="D25" s="20"/>
      <c r="E25" s="5">
        <v>3.5</v>
      </c>
      <c r="F25" s="20">
        <v>0.35</v>
      </c>
      <c r="G25" s="20">
        <v>0.15989999999999999</v>
      </c>
      <c r="H25" s="20">
        <f t="shared" si="0"/>
        <v>0.50990000000000002</v>
      </c>
      <c r="I25" s="20"/>
      <c r="J25" s="5">
        <v>15</v>
      </c>
      <c r="K25" s="20">
        <v>0.35</v>
      </c>
      <c r="L25" s="20">
        <v>7.2700000000000001E-2</v>
      </c>
      <c r="M25" s="20">
        <f t="shared" si="1"/>
        <v>0.42269999999999996</v>
      </c>
      <c r="N25" s="20"/>
      <c r="O25" s="5">
        <v>15</v>
      </c>
      <c r="P25" s="27">
        <v>0.35</v>
      </c>
      <c r="Q25" s="20">
        <v>7.2700000000000001E-2</v>
      </c>
      <c r="R25" s="20">
        <f t="shared" si="2"/>
        <v>0.42269999999999996</v>
      </c>
      <c r="S25" s="20"/>
      <c r="T25" s="5">
        <v>100</v>
      </c>
      <c r="U25" s="20">
        <v>0.35</v>
      </c>
      <c r="V25" s="20">
        <v>3.9699999999999999E-2</v>
      </c>
      <c r="W25" s="20">
        <f t="shared" si="3"/>
        <v>0.38969999999999999</v>
      </c>
      <c r="X25" s="20"/>
      <c r="Y25" s="5">
        <v>315</v>
      </c>
      <c r="Z25" s="5"/>
      <c r="AA25" s="20">
        <v>0.35</v>
      </c>
      <c r="AB25" s="20">
        <v>3.9600000000000003E-2</v>
      </c>
      <c r="AC25" s="20">
        <f t="shared" si="4"/>
        <v>0.3896</v>
      </c>
      <c r="AD25" s="20"/>
      <c r="AE25" s="5">
        <v>100</v>
      </c>
      <c r="AF25" s="20">
        <v>0.23550000000000001</v>
      </c>
      <c r="AG25" s="20">
        <v>2.8199999999999999E-2</v>
      </c>
      <c r="AH25" s="20">
        <f t="shared" si="5"/>
        <v>0.26369999999999999</v>
      </c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5">
        <v>315</v>
      </c>
      <c r="BC25" s="5"/>
      <c r="BD25" s="20">
        <v>0.23550000000000001</v>
      </c>
      <c r="BE25" s="20">
        <v>2.81E-2</v>
      </c>
      <c r="BF25" s="20">
        <f t="shared" si="6"/>
        <v>0.2636</v>
      </c>
      <c r="BG25" s="20"/>
      <c r="BH25" s="5">
        <v>1000</v>
      </c>
      <c r="BI25" s="5"/>
      <c r="BJ25" s="20">
        <v>0.23550000000000001</v>
      </c>
      <c r="BK25" s="20">
        <v>2.3599999999999999E-2</v>
      </c>
      <c r="BL25" s="20">
        <f t="shared" si="7"/>
        <v>0.2591</v>
      </c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17"/>
      <c r="CA25" s="20"/>
      <c r="CB25" s="20"/>
      <c r="CC25" s="20"/>
      <c r="CD25" s="21"/>
      <c r="CE25" s="21"/>
      <c r="CF25" s="21"/>
      <c r="CG25" s="21"/>
      <c r="CH25" s="28"/>
      <c r="CI25" s="21"/>
      <c r="CJ25" s="21"/>
      <c r="CK25" s="21"/>
      <c r="CL25" s="12"/>
      <c r="CM25" s="21"/>
      <c r="CN25" s="21"/>
      <c r="CO25" s="21"/>
      <c r="CP25" s="21"/>
      <c r="CQ25" s="5">
        <v>155</v>
      </c>
      <c r="CR25" s="20">
        <v>7.7999999999999996E-3</v>
      </c>
      <c r="CS25" s="20">
        <v>7.2700000000000001E-2</v>
      </c>
      <c r="CT25" s="20">
        <f t="shared" si="15"/>
        <v>8.0500000000000002E-2</v>
      </c>
      <c r="CU25" s="21"/>
      <c r="CV25" s="12"/>
      <c r="CW25" s="21"/>
      <c r="CX25" s="21"/>
      <c r="CY25" s="21"/>
      <c r="CZ25" s="21"/>
      <c r="DA25" s="5">
        <f t="shared" si="16"/>
        <v>240</v>
      </c>
      <c r="DB25" s="20">
        <v>7.7999999999999996E-3</v>
      </c>
      <c r="DC25" s="22">
        <v>3.9699999999999999E-2</v>
      </c>
      <c r="DD25" s="20">
        <f t="shared" si="10"/>
        <v>4.7500000000000001E-2</v>
      </c>
      <c r="DE25" s="20"/>
      <c r="DF25" s="17"/>
      <c r="DG25" s="17"/>
      <c r="DH25" s="20"/>
      <c r="DI25" s="20"/>
      <c r="DJ25" s="20"/>
      <c r="DK25" s="21"/>
      <c r="DL25" s="17">
        <v>455</v>
      </c>
      <c r="DM25" s="17"/>
      <c r="DN25" s="20">
        <v>7.7999999999999996E-3</v>
      </c>
      <c r="DO25" s="20">
        <v>3.9600000000000003E-2</v>
      </c>
      <c r="DP25" s="20">
        <f t="shared" si="11"/>
        <v>4.7400000000000005E-2</v>
      </c>
      <c r="DQ25" s="20"/>
      <c r="DR25" s="17"/>
      <c r="DS25" s="17"/>
      <c r="DT25" s="20"/>
      <c r="DU25" s="22"/>
      <c r="DV25" s="20"/>
      <c r="DW25" s="21"/>
      <c r="DX25" s="5">
        <v>1140</v>
      </c>
      <c r="DY25" s="17"/>
      <c r="DZ25" s="20">
        <v>7.7999999999999996E-3</v>
      </c>
      <c r="EA25" s="20">
        <v>2.3599999999999999E-2</v>
      </c>
      <c r="EB25" s="20">
        <f t="shared" si="12"/>
        <v>3.1399999999999997E-2</v>
      </c>
      <c r="EC25" s="20"/>
      <c r="ED25" s="20"/>
      <c r="EE25" s="20"/>
      <c r="EF25" s="20"/>
      <c r="EG25" s="20"/>
      <c r="EH25" s="20"/>
      <c r="EI25" s="20"/>
      <c r="EJ25" s="20"/>
      <c r="EK25" s="17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4"/>
      <c r="FN25" s="3">
        <f t="shared" si="13"/>
        <v>7</v>
      </c>
      <c r="FO25" s="3">
        <f t="shared" si="14"/>
        <v>1993</v>
      </c>
    </row>
    <row r="26" spans="2:171" ht="15" x14ac:dyDescent="0.2">
      <c r="B26" s="3">
        <v>1993</v>
      </c>
      <c r="C26" s="3">
        <v>8</v>
      </c>
      <c r="D26" s="20"/>
      <c r="E26" s="5">
        <v>3.5</v>
      </c>
      <c r="F26" s="20">
        <v>0.39550000000000002</v>
      </c>
      <c r="G26" s="20">
        <v>0.15989999999999999</v>
      </c>
      <c r="H26" s="20">
        <f t="shared" si="0"/>
        <v>0.5554</v>
      </c>
      <c r="I26" s="20"/>
      <c r="J26" s="5">
        <v>15</v>
      </c>
      <c r="K26" s="20">
        <v>0.39550000000000002</v>
      </c>
      <c r="L26" s="20">
        <v>7.2700000000000001E-2</v>
      </c>
      <c r="M26" s="20">
        <f t="shared" si="1"/>
        <v>0.46820000000000001</v>
      </c>
      <c r="N26" s="20"/>
      <c r="O26" s="5">
        <v>15</v>
      </c>
      <c r="P26" s="27">
        <v>0.39550000000000002</v>
      </c>
      <c r="Q26" s="20">
        <v>7.2700000000000001E-2</v>
      </c>
      <c r="R26" s="20">
        <f t="shared" si="2"/>
        <v>0.46820000000000001</v>
      </c>
      <c r="S26" s="20"/>
      <c r="T26" s="5">
        <v>100</v>
      </c>
      <c r="U26" s="20">
        <v>0.39550000000000002</v>
      </c>
      <c r="V26" s="20">
        <v>3.9699999999999999E-2</v>
      </c>
      <c r="W26" s="20">
        <f t="shared" si="3"/>
        <v>0.43520000000000003</v>
      </c>
      <c r="X26" s="20"/>
      <c r="Y26" s="5">
        <v>315</v>
      </c>
      <c r="Z26" s="5"/>
      <c r="AA26" s="20">
        <v>0.39550000000000002</v>
      </c>
      <c r="AB26" s="20">
        <v>3.9600000000000003E-2</v>
      </c>
      <c r="AC26" s="20">
        <f t="shared" si="4"/>
        <v>0.43510000000000004</v>
      </c>
      <c r="AD26" s="20"/>
      <c r="AE26" s="5">
        <v>100</v>
      </c>
      <c r="AF26" s="20">
        <v>0.28100000000000003</v>
      </c>
      <c r="AG26" s="20">
        <v>2.8199999999999999E-2</v>
      </c>
      <c r="AH26" s="20">
        <f t="shared" si="5"/>
        <v>0.30920000000000003</v>
      </c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5">
        <v>315</v>
      </c>
      <c r="BC26" s="5"/>
      <c r="BD26" s="20">
        <v>0.28100000000000003</v>
      </c>
      <c r="BE26" s="20">
        <v>2.81E-2</v>
      </c>
      <c r="BF26" s="20">
        <f t="shared" si="6"/>
        <v>0.30910000000000004</v>
      </c>
      <c r="BG26" s="20"/>
      <c r="BH26" s="5">
        <v>1000</v>
      </c>
      <c r="BI26" s="5"/>
      <c r="BJ26" s="20">
        <v>0.28100000000000003</v>
      </c>
      <c r="BK26" s="20">
        <v>2.3599999999999999E-2</v>
      </c>
      <c r="BL26" s="20">
        <f t="shared" si="7"/>
        <v>0.30460000000000004</v>
      </c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17"/>
      <c r="CA26" s="20"/>
      <c r="CB26" s="20"/>
      <c r="CC26" s="20"/>
      <c r="CD26" s="21"/>
      <c r="CE26" s="21"/>
      <c r="CF26" s="21"/>
      <c r="CG26" s="21"/>
      <c r="CH26" s="28"/>
      <c r="CI26" s="21"/>
      <c r="CJ26" s="21"/>
      <c r="CK26" s="21"/>
      <c r="CL26" s="12"/>
      <c r="CM26" s="21"/>
      <c r="CN26" s="21"/>
      <c r="CO26" s="21"/>
      <c r="CP26" s="21"/>
      <c r="CQ26" s="5">
        <v>155</v>
      </c>
      <c r="CR26" s="20">
        <v>8.0000000000000002E-3</v>
      </c>
      <c r="CS26" s="20">
        <v>7.2700000000000001E-2</v>
      </c>
      <c r="CT26" s="20">
        <f t="shared" si="15"/>
        <v>8.0699999999999994E-2</v>
      </c>
      <c r="CU26" s="21"/>
      <c r="CV26" s="12"/>
      <c r="CW26" s="21"/>
      <c r="CX26" s="21"/>
      <c r="CY26" s="21"/>
      <c r="CZ26" s="21"/>
      <c r="DA26" s="5">
        <f t="shared" si="16"/>
        <v>240</v>
      </c>
      <c r="DB26" s="20">
        <v>8.0000000000000002E-3</v>
      </c>
      <c r="DC26" s="22">
        <v>3.9699999999999999E-2</v>
      </c>
      <c r="DD26" s="20">
        <f t="shared" si="10"/>
        <v>4.7699999999999999E-2</v>
      </c>
      <c r="DE26" s="20"/>
      <c r="DF26" s="17"/>
      <c r="DG26" s="17"/>
      <c r="DH26" s="20"/>
      <c r="DI26" s="20"/>
      <c r="DJ26" s="20"/>
      <c r="DK26" s="21"/>
      <c r="DL26" s="17">
        <v>455</v>
      </c>
      <c r="DM26" s="17"/>
      <c r="DN26" s="20">
        <v>8.0000000000000002E-3</v>
      </c>
      <c r="DO26" s="20">
        <v>3.9600000000000003E-2</v>
      </c>
      <c r="DP26" s="20">
        <f t="shared" si="11"/>
        <v>4.7600000000000003E-2</v>
      </c>
      <c r="DQ26" s="20"/>
      <c r="DR26" s="17"/>
      <c r="DS26" s="17"/>
      <c r="DT26" s="20"/>
      <c r="DU26" s="22"/>
      <c r="DV26" s="20"/>
      <c r="DW26" s="21"/>
      <c r="DX26" s="5">
        <v>1140</v>
      </c>
      <c r="DY26" s="17"/>
      <c r="DZ26" s="20">
        <v>8.0000000000000002E-3</v>
      </c>
      <c r="EA26" s="20">
        <v>2.3599999999999999E-2</v>
      </c>
      <c r="EB26" s="20">
        <f t="shared" si="12"/>
        <v>3.1600000000000003E-2</v>
      </c>
      <c r="EC26" s="20"/>
      <c r="ED26" s="20"/>
      <c r="EE26" s="20"/>
      <c r="EF26" s="20"/>
      <c r="EG26" s="20"/>
      <c r="EH26" s="20"/>
      <c r="EI26" s="20"/>
      <c r="EJ26" s="20"/>
      <c r="EK26" s="17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4"/>
      <c r="FN26" s="3">
        <f t="shared" si="13"/>
        <v>8</v>
      </c>
      <c r="FO26" s="3">
        <f t="shared" si="14"/>
        <v>1993</v>
      </c>
    </row>
    <row r="27" spans="2:171" ht="15" x14ac:dyDescent="0.2">
      <c r="B27" s="3">
        <v>1993</v>
      </c>
      <c r="C27" s="3">
        <v>9</v>
      </c>
      <c r="D27" s="20"/>
      <c r="E27" s="5">
        <v>3.5</v>
      </c>
      <c r="F27" s="20">
        <v>0.41339999999999999</v>
      </c>
      <c r="G27" s="20">
        <v>0.15989999999999999</v>
      </c>
      <c r="H27" s="20">
        <f t="shared" si="0"/>
        <v>0.57329999999999992</v>
      </c>
      <c r="I27" s="20"/>
      <c r="J27" s="5">
        <v>15</v>
      </c>
      <c r="K27" s="20">
        <v>0.41339999999999999</v>
      </c>
      <c r="L27" s="20">
        <v>7.2700000000000001E-2</v>
      </c>
      <c r="M27" s="20">
        <f t="shared" si="1"/>
        <v>0.48609999999999998</v>
      </c>
      <c r="N27" s="20"/>
      <c r="O27" s="5">
        <v>15</v>
      </c>
      <c r="P27" s="27">
        <v>0.41339999999999999</v>
      </c>
      <c r="Q27" s="20">
        <v>7.2700000000000001E-2</v>
      </c>
      <c r="R27" s="20">
        <f t="shared" si="2"/>
        <v>0.48609999999999998</v>
      </c>
      <c r="S27" s="20"/>
      <c r="T27" s="5">
        <v>100</v>
      </c>
      <c r="U27" s="20">
        <v>0.41339999999999999</v>
      </c>
      <c r="V27" s="20">
        <v>3.9699999999999999E-2</v>
      </c>
      <c r="W27" s="20">
        <f t="shared" si="3"/>
        <v>0.4531</v>
      </c>
      <c r="X27" s="20"/>
      <c r="Y27" s="5">
        <v>315</v>
      </c>
      <c r="Z27" s="5"/>
      <c r="AA27" s="20">
        <v>0.41339999999999999</v>
      </c>
      <c r="AB27" s="20">
        <v>3.9600000000000003E-2</v>
      </c>
      <c r="AC27" s="20">
        <f t="shared" si="4"/>
        <v>0.45300000000000001</v>
      </c>
      <c r="AD27" s="20"/>
      <c r="AE27" s="5">
        <v>100</v>
      </c>
      <c r="AF27" s="20">
        <v>0.29899999999999999</v>
      </c>
      <c r="AG27" s="20">
        <v>2.8199999999999999E-2</v>
      </c>
      <c r="AH27" s="20">
        <f t="shared" si="5"/>
        <v>0.32719999999999999</v>
      </c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5">
        <v>315</v>
      </c>
      <c r="BC27" s="5"/>
      <c r="BD27" s="20">
        <v>0.29899999999999999</v>
      </c>
      <c r="BE27" s="20">
        <v>2.81E-2</v>
      </c>
      <c r="BF27" s="20">
        <f t="shared" si="6"/>
        <v>0.3271</v>
      </c>
      <c r="BG27" s="20"/>
      <c r="BH27" s="5">
        <v>1000</v>
      </c>
      <c r="BI27" s="5"/>
      <c r="BJ27" s="20">
        <v>0.29899999999999999</v>
      </c>
      <c r="BK27" s="20">
        <v>2.3599999999999999E-2</v>
      </c>
      <c r="BL27" s="20">
        <f t="shared" si="7"/>
        <v>0.3226</v>
      </c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17"/>
      <c r="CA27" s="20"/>
      <c r="CB27" s="20"/>
      <c r="CC27" s="20"/>
      <c r="CD27" s="21"/>
      <c r="CE27" s="21"/>
      <c r="CF27" s="21"/>
      <c r="CG27" s="21"/>
      <c r="CH27" s="28"/>
      <c r="CI27" s="21"/>
      <c r="CJ27" s="21"/>
      <c r="CK27" s="21"/>
      <c r="CL27" s="12"/>
      <c r="CM27" s="21"/>
      <c r="CN27" s="21"/>
      <c r="CO27" s="21"/>
      <c r="CP27" s="21"/>
      <c r="CQ27" s="5">
        <v>155</v>
      </c>
      <c r="CR27" s="20">
        <v>8.0000000000000002E-3</v>
      </c>
      <c r="CS27" s="20">
        <v>7.2700000000000001E-2</v>
      </c>
      <c r="CT27" s="20">
        <f t="shared" si="15"/>
        <v>8.0699999999999994E-2</v>
      </c>
      <c r="CU27" s="21"/>
      <c r="CV27" s="12"/>
      <c r="CW27" s="21"/>
      <c r="CX27" s="21"/>
      <c r="CY27" s="21"/>
      <c r="CZ27" s="21"/>
      <c r="DA27" s="5">
        <f t="shared" si="16"/>
        <v>240</v>
      </c>
      <c r="DB27" s="20">
        <v>8.0000000000000002E-3</v>
      </c>
      <c r="DC27" s="22">
        <v>3.9699999999999999E-2</v>
      </c>
      <c r="DD27" s="20">
        <f t="shared" si="10"/>
        <v>4.7699999999999999E-2</v>
      </c>
      <c r="DE27" s="20"/>
      <c r="DF27" s="17"/>
      <c r="DG27" s="17"/>
      <c r="DH27" s="20"/>
      <c r="DI27" s="20"/>
      <c r="DJ27" s="20"/>
      <c r="DK27" s="21"/>
      <c r="DL27" s="17">
        <v>455</v>
      </c>
      <c r="DM27" s="17"/>
      <c r="DN27" s="20">
        <v>8.0000000000000002E-3</v>
      </c>
      <c r="DO27" s="20">
        <v>3.9600000000000003E-2</v>
      </c>
      <c r="DP27" s="20">
        <f t="shared" si="11"/>
        <v>4.7600000000000003E-2</v>
      </c>
      <c r="DQ27" s="20"/>
      <c r="DR27" s="17"/>
      <c r="DS27" s="17"/>
      <c r="DT27" s="20"/>
      <c r="DU27" s="22"/>
      <c r="DV27" s="20"/>
      <c r="DW27" s="21"/>
      <c r="DX27" s="5">
        <v>1140</v>
      </c>
      <c r="DY27" s="17"/>
      <c r="DZ27" s="20">
        <v>8.0000000000000002E-3</v>
      </c>
      <c r="EA27" s="20">
        <v>2.3599999999999999E-2</v>
      </c>
      <c r="EB27" s="20">
        <f t="shared" si="12"/>
        <v>3.1600000000000003E-2</v>
      </c>
      <c r="EC27" s="20"/>
      <c r="ED27" s="20"/>
      <c r="EE27" s="20"/>
      <c r="EF27" s="20"/>
      <c r="EG27" s="20"/>
      <c r="EH27" s="20"/>
      <c r="EI27" s="20"/>
      <c r="EJ27" s="20"/>
      <c r="EK27" s="17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4"/>
      <c r="FN27" s="3">
        <f t="shared" si="13"/>
        <v>9</v>
      </c>
      <c r="FO27" s="3">
        <f t="shared" si="14"/>
        <v>1993</v>
      </c>
    </row>
    <row r="28" spans="2:171" ht="15" x14ac:dyDescent="0.2">
      <c r="B28" s="3">
        <v>1993</v>
      </c>
      <c r="C28" s="3">
        <v>10</v>
      </c>
      <c r="D28" s="20"/>
      <c r="E28" s="5">
        <v>3.5</v>
      </c>
      <c r="F28" s="20">
        <v>0.39430000000000004</v>
      </c>
      <c r="G28" s="20">
        <v>0.15989999999999999</v>
      </c>
      <c r="H28" s="20">
        <f t="shared" si="0"/>
        <v>0.55420000000000003</v>
      </c>
      <c r="I28" s="20"/>
      <c r="J28" s="5">
        <v>15</v>
      </c>
      <c r="K28" s="20">
        <v>0.39430000000000004</v>
      </c>
      <c r="L28" s="20">
        <v>7.2700000000000001E-2</v>
      </c>
      <c r="M28" s="20">
        <f t="shared" si="1"/>
        <v>0.46700000000000003</v>
      </c>
      <c r="N28" s="20"/>
      <c r="O28" s="5">
        <v>15</v>
      </c>
      <c r="P28" s="27">
        <v>0.39430000000000004</v>
      </c>
      <c r="Q28" s="20">
        <v>7.2700000000000001E-2</v>
      </c>
      <c r="R28" s="20">
        <f t="shared" si="2"/>
        <v>0.46700000000000003</v>
      </c>
      <c r="S28" s="20"/>
      <c r="T28" s="5">
        <v>100</v>
      </c>
      <c r="U28" s="20">
        <v>0.39430000000000004</v>
      </c>
      <c r="V28" s="20">
        <v>3.9699999999999999E-2</v>
      </c>
      <c r="W28" s="20">
        <f t="shared" si="3"/>
        <v>0.43400000000000005</v>
      </c>
      <c r="X28" s="20"/>
      <c r="Y28" s="5">
        <v>315</v>
      </c>
      <c r="Z28" s="5"/>
      <c r="AA28" s="20">
        <v>0.39430000000000004</v>
      </c>
      <c r="AB28" s="20">
        <v>3.9600000000000003E-2</v>
      </c>
      <c r="AC28" s="20">
        <f t="shared" si="4"/>
        <v>0.43390000000000006</v>
      </c>
      <c r="AD28" s="20"/>
      <c r="AE28" s="5">
        <v>100</v>
      </c>
      <c r="AF28" s="20">
        <v>0.27680000000000005</v>
      </c>
      <c r="AG28" s="20">
        <v>2.8199999999999999E-2</v>
      </c>
      <c r="AH28" s="20">
        <f t="shared" si="5"/>
        <v>0.30500000000000005</v>
      </c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5">
        <v>315</v>
      </c>
      <c r="BC28" s="5"/>
      <c r="BD28" s="20">
        <v>0.27680000000000005</v>
      </c>
      <c r="BE28" s="20">
        <v>2.81E-2</v>
      </c>
      <c r="BF28" s="20">
        <f t="shared" si="6"/>
        <v>0.30490000000000006</v>
      </c>
      <c r="BG28" s="20"/>
      <c r="BH28" s="5">
        <v>1000</v>
      </c>
      <c r="BI28" s="5"/>
      <c r="BJ28" s="20">
        <v>0.27680000000000005</v>
      </c>
      <c r="BK28" s="20">
        <v>2.3599999999999999E-2</v>
      </c>
      <c r="BL28" s="20">
        <f t="shared" si="7"/>
        <v>0.30040000000000006</v>
      </c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17"/>
      <c r="CA28" s="20"/>
      <c r="CB28" s="20"/>
      <c r="CC28" s="20"/>
      <c r="CD28" s="21"/>
      <c r="CE28" s="21"/>
      <c r="CF28" s="21"/>
      <c r="CG28" s="21"/>
      <c r="CH28" s="28"/>
      <c r="CI28" s="21"/>
      <c r="CJ28" s="21"/>
      <c r="CK28" s="21"/>
      <c r="CL28" s="12"/>
      <c r="CM28" s="21"/>
      <c r="CN28" s="21"/>
      <c r="CO28" s="21"/>
      <c r="CP28" s="21"/>
      <c r="CQ28" s="5">
        <v>155</v>
      </c>
      <c r="CR28" s="20">
        <v>8.0000000000000002E-3</v>
      </c>
      <c r="CS28" s="20">
        <v>7.2700000000000001E-2</v>
      </c>
      <c r="CT28" s="20">
        <f t="shared" si="15"/>
        <v>8.0699999999999994E-2</v>
      </c>
      <c r="CU28" s="21"/>
      <c r="CV28" s="12"/>
      <c r="CW28" s="21"/>
      <c r="CX28" s="21"/>
      <c r="CY28" s="21"/>
      <c r="CZ28" s="21"/>
      <c r="DA28" s="5">
        <f t="shared" si="16"/>
        <v>240</v>
      </c>
      <c r="DB28" s="20">
        <v>8.0000000000000002E-3</v>
      </c>
      <c r="DC28" s="22">
        <v>3.9699999999999999E-2</v>
      </c>
      <c r="DD28" s="20">
        <f t="shared" si="10"/>
        <v>4.7699999999999999E-2</v>
      </c>
      <c r="DE28" s="20"/>
      <c r="DF28" s="17"/>
      <c r="DG28" s="17"/>
      <c r="DH28" s="20"/>
      <c r="DI28" s="20"/>
      <c r="DJ28" s="20"/>
      <c r="DK28" s="21"/>
      <c r="DL28" s="17">
        <v>455</v>
      </c>
      <c r="DM28" s="17"/>
      <c r="DN28" s="20">
        <v>8.0000000000000002E-3</v>
      </c>
      <c r="DO28" s="20">
        <v>3.9600000000000003E-2</v>
      </c>
      <c r="DP28" s="20">
        <f t="shared" si="11"/>
        <v>4.7600000000000003E-2</v>
      </c>
      <c r="DQ28" s="20"/>
      <c r="DR28" s="17"/>
      <c r="DS28" s="17"/>
      <c r="DT28" s="20"/>
      <c r="DU28" s="22"/>
      <c r="DV28" s="20"/>
      <c r="DW28" s="21"/>
      <c r="DX28" s="5">
        <v>1140</v>
      </c>
      <c r="DY28" s="17"/>
      <c r="DZ28" s="20">
        <v>8.0000000000000002E-3</v>
      </c>
      <c r="EA28" s="20">
        <v>2.3599999999999999E-2</v>
      </c>
      <c r="EB28" s="20">
        <f t="shared" si="12"/>
        <v>3.1600000000000003E-2</v>
      </c>
      <c r="EC28" s="20"/>
      <c r="ED28" s="20"/>
      <c r="EE28" s="20"/>
      <c r="EF28" s="20"/>
      <c r="EG28" s="20"/>
      <c r="EH28" s="20"/>
      <c r="EI28" s="20"/>
      <c r="EJ28" s="20"/>
      <c r="EK28" s="17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4"/>
      <c r="FN28" s="3">
        <f t="shared" si="13"/>
        <v>10</v>
      </c>
      <c r="FO28" s="3">
        <f t="shared" si="14"/>
        <v>1993</v>
      </c>
    </row>
    <row r="29" spans="2:171" ht="15" x14ac:dyDescent="0.2">
      <c r="B29" s="3">
        <v>1993</v>
      </c>
      <c r="C29" s="3">
        <v>11</v>
      </c>
      <c r="D29" s="20"/>
      <c r="E29" s="5">
        <v>3.5</v>
      </c>
      <c r="F29" s="20">
        <v>0.432</v>
      </c>
      <c r="G29" s="20">
        <v>0.15989999999999999</v>
      </c>
      <c r="H29" s="20">
        <f t="shared" si="0"/>
        <v>0.59189999999999998</v>
      </c>
      <c r="I29" s="20"/>
      <c r="J29" s="5">
        <v>15</v>
      </c>
      <c r="K29" s="20">
        <v>0.432</v>
      </c>
      <c r="L29" s="20">
        <v>7.2700000000000001E-2</v>
      </c>
      <c r="M29" s="20">
        <f t="shared" si="1"/>
        <v>0.50470000000000004</v>
      </c>
      <c r="N29" s="20"/>
      <c r="O29" s="5">
        <v>15</v>
      </c>
      <c r="P29" s="27">
        <v>0.432</v>
      </c>
      <c r="Q29" s="20">
        <v>7.2700000000000001E-2</v>
      </c>
      <c r="R29" s="20">
        <f t="shared" si="2"/>
        <v>0.50470000000000004</v>
      </c>
      <c r="S29" s="20"/>
      <c r="T29" s="5">
        <v>100</v>
      </c>
      <c r="U29" s="20">
        <v>0.432</v>
      </c>
      <c r="V29" s="20">
        <v>3.9699999999999999E-2</v>
      </c>
      <c r="W29" s="20">
        <f t="shared" si="3"/>
        <v>0.47170000000000001</v>
      </c>
      <c r="X29" s="20"/>
      <c r="Y29" s="5">
        <v>315</v>
      </c>
      <c r="Z29" s="5"/>
      <c r="AA29" s="20">
        <v>0.432</v>
      </c>
      <c r="AB29" s="20">
        <v>3.9600000000000003E-2</v>
      </c>
      <c r="AC29" s="20">
        <f t="shared" si="4"/>
        <v>0.47160000000000002</v>
      </c>
      <c r="AD29" s="20"/>
      <c r="AE29" s="5">
        <v>100</v>
      </c>
      <c r="AF29" s="20">
        <v>0.2969</v>
      </c>
      <c r="AG29" s="20">
        <v>2.8199999999999999E-2</v>
      </c>
      <c r="AH29" s="20">
        <f t="shared" si="5"/>
        <v>0.3251</v>
      </c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5">
        <v>315</v>
      </c>
      <c r="BC29" s="5"/>
      <c r="BD29" s="20">
        <v>0.2969</v>
      </c>
      <c r="BE29" s="20">
        <v>2.81E-2</v>
      </c>
      <c r="BF29" s="20">
        <f t="shared" si="6"/>
        <v>0.32500000000000001</v>
      </c>
      <c r="BG29" s="20"/>
      <c r="BH29" s="5">
        <v>1000</v>
      </c>
      <c r="BI29" s="5"/>
      <c r="BJ29" s="20">
        <v>0.2969</v>
      </c>
      <c r="BK29" s="20">
        <v>2.3599999999999999E-2</v>
      </c>
      <c r="BL29" s="20">
        <f t="shared" si="7"/>
        <v>0.32050000000000001</v>
      </c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17"/>
      <c r="CA29" s="20"/>
      <c r="CB29" s="20"/>
      <c r="CC29" s="20"/>
      <c r="CD29" s="21"/>
      <c r="CE29" s="21"/>
      <c r="CF29" s="21"/>
      <c r="CG29" s="21"/>
      <c r="CH29" s="28"/>
      <c r="CI29" s="21"/>
      <c r="CJ29" s="21"/>
      <c r="CK29" s="21"/>
      <c r="CL29" s="12"/>
      <c r="CM29" s="21"/>
      <c r="CN29" s="21"/>
      <c r="CO29" s="21"/>
      <c r="CP29" s="21"/>
      <c r="CQ29" s="5">
        <v>155</v>
      </c>
      <c r="CR29" s="20">
        <v>8.0000000000000002E-3</v>
      </c>
      <c r="CS29" s="20">
        <v>7.2700000000000001E-2</v>
      </c>
      <c r="CT29" s="20">
        <f t="shared" si="15"/>
        <v>8.0699999999999994E-2</v>
      </c>
      <c r="CU29" s="21"/>
      <c r="CV29" s="12"/>
      <c r="CW29" s="21"/>
      <c r="CX29" s="21"/>
      <c r="CY29" s="21"/>
      <c r="CZ29" s="21"/>
      <c r="DA29" s="5">
        <f t="shared" si="16"/>
        <v>240</v>
      </c>
      <c r="DB29" s="20">
        <v>8.0000000000000002E-3</v>
      </c>
      <c r="DC29" s="22">
        <v>3.9699999999999999E-2</v>
      </c>
      <c r="DD29" s="20">
        <f t="shared" si="10"/>
        <v>4.7699999999999999E-2</v>
      </c>
      <c r="DE29" s="20"/>
      <c r="DF29" s="17"/>
      <c r="DG29" s="17"/>
      <c r="DH29" s="20"/>
      <c r="DI29" s="20"/>
      <c r="DJ29" s="20"/>
      <c r="DK29" s="21"/>
      <c r="DL29" s="17">
        <v>455</v>
      </c>
      <c r="DM29" s="17"/>
      <c r="DN29" s="20">
        <v>8.0000000000000002E-3</v>
      </c>
      <c r="DO29" s="20">
        <v>3.9600000000000003E-2</v>
      </c>
      <c r="DP29" s="20">
        <f t="shared" si="11"/>
        <v>4.7600000000000003E-2</v>
      </c>
      <c r="DQ29" s="20"/>
      <c r="DR29" s="17"/>
      <c r="DS29" s="17"/>
      <c r="DT29" s="20"/>
      <c r="DU29" s="22"/>
      <c r="DV29" s="20"/>
      <c r="DW29" s="21"/>
      <c r="DX29" s="5">
        <v>1140</v>
      </c>
      <c r="DY29" s="17"/>
      <c r="DZ29" s="20">
        <v>8.0000000000000002E-3</v>
      </c>
      <c r="EA29" s="20">
        <v>2.3599999999999999E-2</v>
      </c>
      <c r="EB29" s="20">
        <f t="shared" si="12"/>
        <v>3.1600000000000003E-2</v>
      </c>
      <c r="EC29" s="20"/>
      <c r="ED29" s="20"/>
      <c r="EE29" s="20"/>
      <c r="EF29" s="20"/>
      <c r="EG29" s="20"/>
      <c r="EH29" s="20"/>
      <c r="EI29" s="20"/>
      <c r="EJ29" s="20"/>
      <c r="EK29" s="17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4"/>
      <c r="FN29" s="3">
        <f t="shared" si="13"/>
        <v>11</v>
      </c>
      <c r="FO29" s="3">
        <f t="shared" si="14"/>
        <v>1993</v>
      </c>
    </row>
    <row r="30" spans="2:171" ht="15" x14ac:dyDescent="0.2">
      <c r="B30" s="3">
        <v>1993</v>
      </c>
      <c r="C30" s="3">
        <v>12</v>
      </c>
      <c r="D30" s="20"/>
      <c r="E30" s="5">
        <v>3.5</v>
      </c>
      <c r="F30" s="20">
        <v>0.44369999999999998</v>
      </c>
      <c r="G30" s="20">
        <v>0.15989999999999999</v>
      </c>
      <c r="H30" s="20">
        <f t="shared" si="0"/>
        <v>0.60359999999999991</v>
      </c>
      <c r="I30" s="20"/>
      <c r="J30" s="5">
        <v>15</v>
      </c>
      <c r="K30" s="20">
        <v>0.44369999999999998</v>
      </c>
      <c r="L30" s="20">
        <v>7.2700000000000001E-2</v>
      </c>
      <c r="M30" s="20">
        <f t="shared" si="1"/>
        <v>0.51639999999999997</v>
      </c>
      <c r="N30" s="20"/>
      <c r="O30" s="5">
        <v>15</v>
      </c>
      <c r="P30" s="27">
        <v>0.44369999999999998</v>
      </c>
      <c r="Q30" s="20">
        <v>7.2700000000000001E-2</v>
      </c>
      <c r="R30" s="20">
        <f t="shared" si="2"/>
        <v>0.51639999999999997</v>
      </c>
      <c r="S30" s="20"/>
      <c r="T30" s="5">
        <v>100</v>
      </c>
      <c r="U30" s="20">
        <v>0.44369999999999998</v>
      </c>
      <c r="V30" s="20">
        <v>3.9699999999999999E-2</v>
      </c>
      <c r="W30" s="20">
        <f t="shared" si="3"/>
        <v>0.4834</v>
      </c>
      <c r="X30" s="20"/>
      <c r="Y30" s="5">
        <v>315</v>
      </c>
      <c r="Z30" s="5"/>
      <c r="AA30" s="20">
        <v>0.44369999999999998</v>
      </c>
      <c r="AB30" s="20">
        <v>3.9600000000000003E-2</v>
      </c>
      <c r="AC30" s="20">
        <f t="shared" si="4"/>
        <v>0.48330000000000001</v>
      </c>
      <c r="AD30" s="20"/>
      <c r="AE30" s="5">
        <v>100</v>
      </c>
      <c r="AF30" s="20">
        <v>0.31010000000000004</v>
      </c>
      <c r="AG30" s="20">
        <v>2.8199999999999999E-2</v>
      </c>
      <c r="AH30" s="20">
        <f t="shared" si="5"/>
        <v>0.33830000000000005</v>
      </c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5">
        <v>315</v>
      </c>
      <c r="BC30" s="5"/>
      <c r="BD30" s="20">
        <v>0.31010000000000004</v>
      </c>
      <c r="BE30" s="20">
        <v>2.81E-2</v>
      </c>
      <c r="BF30" s="20">
        <f t="shared" si="6"/>
        <v>0.33820000000000006</v>
      </c>
      <c r="BG30" s="20"/>
      <c r="BH30" s="5">
        <v>1000</v>
      </c>
      <c r="BI30" s="5"/>
      <c r="BJ30" s="20">
        <v>0.31010000000000004</v>
      </c>
      <c r="BK30" s="20">
        <v>2.3599999999999999E-2</v>
      </c>
      <c r="BL30" s="20">
        <f t="shared" si="7"/>
        <v>0.33370000000000005</v>
      </c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17"/>
      <c r="CA30" s="20"/>
      <c r="CB30" s="20"/>
      <c r="CC30" s="20"/>
      <c r="CD30" s="21"/>
      <c r="CE30" s="21"/>
      <c r="CF30" s="21"/>
      <c r="CG30" s="21"/>
      <c r="CH30" s="28"/>
      <c r="CI30" s="21"/>
      <c r="CJ30" s="21"/>
      <c r="CK30" s="21"/>
      <c r="CL30" s="12"/>
      <c r="CM30" s="21"/>
      <c r="CN30" s="21"/>
      <c r="CO30" s="21"/>
      <c r="CP30" s="21"/>
      <c r="CQ30" s="5">
        <v>155</v>
      </c>
      <c r="CR30" s="20">
        <v>8.0000000000000002E-3</v>
      </c>
      <c r="CS30" s="20">
        <v>7.2700000000000001E-2</v>
      </c>
      <c r="CT30" s="20">
        <f t="shared" si="15"/>
        <v>8.0699999999999994E-2</v>
      </c>
      <c r="CU30" s="21"/>
      <c r="CV30" s="12"/>
      <c r="CW30" s="21"/>
      <c r="CX30" s="21"/>
      <c r="CY30" s="21"/>
      <c r="CZ30" s="21"/>
      <c r="DA30" s="5">
        <f t="shared" si="16"/>
        <v>240</v>
      </c>
      <c r="DB30" s="20">
        <v>8.0000000000000002E-3</v>
      </c>
      <c r="DC30" s="22">
        <v>3.9699999999999999E-2</v>
      </c>
      <c r="DD30" s="20">
        <f t="shared" si="10"/>
        <v>4.7699999999999999E-2</v>
      </c>
      <c r="DE30" s="20"/>
      <c r="DF30" s="17"/>
      <c r="DG30" s="17"/>
      <c r="DH30" s="20"/>
      <c r="DI30" s="20"/>
      <c r="DJ30" s="20"/>
      <c r="DK30" s="21"/>
      <c r="DL30" s="17">
        <v>455</v>
      </c>
      <c r="DM30" s="17"/>
      <c r="DN30" s="20">
        <v>8.0000000000000002E-3</v>
      </c>
      <c r="DO30" s="20">
        <v>3.9600000000000003E-2</v>
      </c>
      <c r="DP30" s="20">
        <f t="shared" si="11"/>
        <v>4.7600000000000003E-2</v>
      </c>
      <c r="DQ30" s="20"/>
      <c r="DR30" s="17"/>
      <c r="DS30" s="17"/>
      <c r="DT30" s="20"/>
      <c r="DU30" s="22"/>
      <c r="DV30" s="20"/>
      <c r="DW30" s="21"/>
      <c r="DX30" s="5">
        <v>1140</v>
      </c>
      <c r="DY30" s="17"/>
      <c r="DZ30" s="20">
        <v>8.0000000000000002E-3</v>
      </c>
      <c r="EA30" s="20">
        <v>2.3599999999999999E-2</v>
      </c>
      <c r="EB30" s="20">
        <f t="shared" si="12"/>
        <v>3.1600000000000003E-2</v>
      </c>
      <c r="EC30" s="20"/>
      <c r="ED30" s="20"/>
      <c r="EE30" s="20"/>
      <c r="EF30" s="20"/>
      <c r="EG30" s="20"/>
      <c r="EH30" s="20"/>
      <c r="EI30" s="20"/>
      <c r="EJ30" s="20"/>
      <c r="EK30" s="17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4"/>
      <c r="FN30" s="3">
        <f t="shared" si="13"/>
        <v>12</v>
      </c>
      <c r="FO30" s="3">
        <f t="shared" si="14"/>
        <v>1993</v>
      </c>
    </row>
    <row r="31" spans="2:171" ht="15" x14ac:dyDescent="0.2">
      <c r="B31" s="3">
        <v>1994</v>
      </c>
      <c r="C31" s="3">
        <v>1</v>
      </c>
      <c r="D31" s="20"/>
      <c r="E31" s="5">
        <v>4</v>
      </c>
      <c r="F31" s="20">
        <v>0.43489999999999995</v>
      </c>
      <c r="G31" s="20">
        <v>0.15989999999999999</v>
      </c>
      <c r="H31" s="20">
        <f t="shared" si="0"/>
        <v>0.5948</v>
      </c>
      <c r="I31" s="20"/>
      <c r="J31" s="5">
        <v>15</v>
      </c>
      <c r="K31" s="20">
        <v>0.43489999999999995</v>
      </c>
      <c r="L31" s="20">
        <v>6.5500000000000003E-2</v>
      </c>
      <c r="M31" s="20">
        <f t="shared" si="1"/>
        <v>0.50039999999999996</v>
      </c>
      <c r="N31" s="20"/>
      <c r="O31" s="5">
        <v>15</v>
      </c>
      <c r="P31" s="27">
        <v>0.43489999999999995</v>
      </c>
      <c r="Q31" s="20">
        <v>6.5500000000000003E-2</v>
      </c>
      <c r="R31" s="20">
        <f t="shared" si="2"/>
        <v>0.50039999999999996</v>
      </c>
      <c r="S31" s="20"/>
      <c r="T31" s="5">
        <v>100</v>
      </c>
      <c r="U31" s="20">
        <v>0.43489999999999995</v>
      </c>
      <c r="V31" s="20">
        <v>3.9600000000000003E-2</v>
      </c>
      <c r="W31" s="20">
        <f t="shared" si="3"/>
        <v>0.47449999999999998</v>
      </c>
      <c r="X31" s="20"/>
      <c r="Y31" s="5">
        <v>315</v>
      </c>
      <c r="Z31" s="5"/>
      <c r="AA31" s="20">
        <v>0.43489999999999995</v>
      </c>
      <c r="AB31" s="20">
        <v>3.9600000000000003E-2</v>
      </c>
      <c r="AC31" s="20">
        <f t="shared" si="4"/>
        <v>0.47449999999999998</v>
      </c>
      <c r="AD31" s="20"/>
      <c r="AE31" s="5">
        <v>100</v>
      </c>
      <c r="AF31" s="20">
        <v>0.27319999999999994</v>
      </c>
      <c r="AG31" s="20">
        <v>2.86E-2</v>
      </c>
      <c r="AH31" s="20">
        <f t="shared" si="5"/>
        <v>0.30179999999999996</v>
      </c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5">
        <v>315</v>
      </c>
      <c r="BC31" s="5"/>
      <c r="BD31" s="20">
        <v>0.27319999999999994</v>
      </c>
      <c r="BE31" s="20">
        <v>2.86E-2</v>
      </c>
      <c r="BF31" s="20">
        <f t="shared" si="6"/>
        <v>0.30179999999999996</v>
      </c>
      <c r="BG31" s="20"/>
      <c r="BH31" s="5">
        <v>1000</v>
      </c>
      <c r="BI31" s="5"/>
      <c r="BJ31" s="20">
        <v>0.27319999999999994</v>
      </c>
      <c r="BK31" s="20">
        <v>2.3599999999999999E-2</v>
      </c>
      <c r="BL31" s="20">
        <f t="shared" si="7"/>
        <v>0.29679999999999995</v>
      </c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17"/>
      <c r="CA31" s="20"/>
      <c r="CB31" s="20"/>
      <c r="CC31" s="20"/>
      <c r="CD31" s="21"/>
      <c r="CE31" s="21"/>
      <c r="CF31" s="21"/>
      <c r="CG31" s="21"/>
      <c r="CH31" s="28"/>
      <c r="CI31" s="21"/>
      <c r="CJ31" s="21"/>
      <c r="CK31" s="21"/>
      <c r="CL31" s="12"/>
      <c r="CM31" s="21"/>
      <c r="CN31" s="21"/>
      <c r="CO31" s="21"/>
      <c r="CP31" s="21"/>
      <c r="CQ31" s="5">
        <v>155</v>
      </c>
      <c r="CR31" s="20">
        <v>1.18E-2</v>
      </c>
      <c r="CS31" s="20">
        <v>6.5500000000000003E-2</v>
      </c>
      <c r="CT31" s="20">
        <f t="shared" si="15"/>
        <v>7.7300000000000008E-2</v>
      </c>
      <c r="CU31" s="21"/>
      <c r="CV31" s="12"/>
      <c r="CW31" s="21"/>
      <c r="CX31" s="21"/>
      <c r="CY31" s="21"/>
      <c r="CZ31" s="21"/>
      <c r="DA31" s="5">
        <f t="shared" si="16"/>
        <v>240</v>
      </c>
      <c r="DB31" s="20">
        <v>1.18E-2</v>
      </c>
      <c r="DC31" s="22">
        <v>3.9600000000000003E-2</v>
      </c>
      <c r="DD31" s="20">
        <f t="shared" si="10"/>
        <v>5.1400000000000001E-2</v>
      </c>
      <c r="DE31" s="20"/>
      <c r="DF31" s="17"/>
      <c r="DG31" s="17"/>
      <c r="DH31" s="20"/>
      <c r="DI31" s="20"/>
      <c r="DJ31" s="20"/>
      <c r="DK31" s="21"/>
      <c r="DL31" s="17">
        <v>455</v>
      </c>
      <c r="DM31" s="17"/>
      <c r="DN31" s="20">
        <v>1.18E-2</v>
      </c>
      <c r="DO31" s="20">
        <v>3.9600000000000003E-2</v>
      </c>
      <c r="DP31" s="20">
        <f t="shared" si="11"/>
        <v>5.1400000000000001E-2</v>
      </c>
      <c r="DQ31" s="20"/>
      <c r="DR31" s="17"/>
      <c r="DS31" s="17"/>
      <c r="DT31" s="20"/>
      <c r="DU31" s="22"/>
      <c r="DV31" s="20"/>
      <c r="DW31" s="21"/>
      <c r="DX31" s="5">
        <v>1140</v>
      </c>
      <c r="DY31" s="17"/>
      <c r="DZ31" s="20">
        <v>1.18E-2</v>
      </c>
      <c r="EA31" s="20">
        <v>2.3599999999999999E-2</v>
      </c>
      <c r="EB31" s="20">
        <f t="shared" si="12"/>
        <v>3.5400000000000001E-2</v>
      </c>
      <c r="EC31" s="20"/>
      <c r="ED31" s="20"/>
      <c r="EE31" s="20"/>
      <c r="EF31" s="20"/>
      <c r="EG31" s="20"/>
      <c r="EH31" s="20"/>
      <c r="EI31" s="20"/>
      <c r="EJ31" s="20"/>
      <c r="EK31" s="17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4"/>
      <c r="FN31" s="3">
        <f t="shared" si="13"/>
        <v>1</v>
      </c>
      <c r="FO31" s="3">
        <f t="shared" si="14"/>
        <v>1994</v>
      </c>
    </row>
    <row r="32" spans="2:171" ht="15" x14ac:dyDescent="0.2">
      <c r="B32" s="3">
        <v>1994</v>
      </c>
      <c r="C32" s="3">
        <v>2</v>
      </c>
      <c r="D32" s="20"/>
      <c r="E32" s="5">
        <v>4</v>
      </c>
      <c r="F32" s="20">
        <v>0.41310000000000002</v>
      </c>
      <c r="G32" s="20">
        <v>0.15989999999999999</v>
      </c>
      <c r="H32" s="20">
        <f t="shared" si="0"/>
        <v>0.57299999999999995</v>
      </c>
      <c r="I32" s="20"/>
      <c r="J32" s="5">
        <v>15</v>
      </c>
      <c r="K32" s="20">
        <v>0.41310000000000002</v>
      </c>
      <c r="L32" s="20">
        <v>6.5500000000000003E-2</v>
      </c>
      <c r="M32" s="20">
        <f t="shared" si="1"/>
        <v>0.47860000000000003</v>
      </c>
      <c r="N32" s="20"/>
      <c r="O32" s="5">
        <v>15</v>
      </c>
      <c r="P32" s="27">
        <v>0.41310000000000002</v>
      </c>
      <c r="Q32" s="20">
        <v>6.5500000000000003E-2</v>
      </c>
      <c r="R32" s="20">
        <f t="shared" si="2"/>
        <v>0.47860000000000003</v>
      </c>
      <c r="S32" s="20"/>
      <c r="T32" s="5">
        <v>100</v>
      </c>
      <c r="U32" s="20">
        <v>0.41310000000000002</v>
      </c>
      <c r="V32" s="20">
        <v>3.9600000000000003E-2</v>
      </c>
      <c r="W32" s="20">
        <f t="shared" si="3"/>
        <v>0.45270000000000005</v>
      </c>
      <c r="X32" s="20"/>
      <c r="Y32" s="5">
        <v>315</v>
      </c>
      <c r="Z32" s="5"/>
      <c r="AA32" s="20">
        <v>0.41310000000000002</v>
      </c>
      <c r="AB32" s="20">
        <v>3.9600000000000003E-2</v>
      </c>
      <c r="AC32" s="20">
        <f t="shared" si="4"/>
        <v>0.45270000000000005</v>
      </c>
      <c r="AD32" s="20"/>
      <c r="AE32" s="5">
        <v>100</v>
      </c>
      <c r="AF32" s="20">
        <v>0.25280000000000002</v>
      </c>
      <c r="AG32" s="20">
        <v>2.86E-2</v>
      </c>
      <c r="AH32" s="20">
        <f t="shared" si="5"/>
        <v>0.28140000000000004</v>
      </c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5">
        <v>315</v>
      </c>
      <c r="BC32" s="5"/>
      <c r="BD32" s="20">
        <v>0.25280000000000002</v>
      </c>
      <c r="BE32" s="20">
        <v>2.86E-2</v>
      </c>
      <c r="BF32" s="20">
        <f t="shared" si="6"/>
        <v>0.28140000000000004</v>
      </c>
      <c r="BG32" s="20"/>
      <c r="BH32" s="5">
        <v>1000</v>
      </c>
      <c r="BI32" s="5"/>
      <c r="BJ32" s="20">
        <v>0.25280000000000002</v>
      </c>
      <c r="BK32" s="20">
        <v>2.3599999999999999E-2</v>
      </c>
      <c r="BL32" s="20">
        <f t="shared" si="7"/>
        <v>0.27640000000000003</v>
      </c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17"/>
      <c r="CA32" s="20"/>
      <c r="CB32" s="20"/>
      <c r="CC32" s="20"/>
      <c r="CD32" s="21"/>
      <c r="CE32" s="21"/>
      <c r="CF32" s="21"/>
      <c r="CG32" s="21"/>
      <c r="CH32" s="28"/>
      <c r="CI32" s="21"/>
      <c r="CJ32" s="21"/>
      <c r="CK32" s="21"/>
      <c r="CL32" s="12"/>
      <c r="CM32" s="21"/>
      <c r="CN32" s="21"/>
      <c r="CO32" s="21"/>
      <c r="CP32" s="21"/>
      <c r="CQ32" s="5">
        <v>155</v>
      </c>
      <c r="CR32" s="20">
        <v>7.7999999999999996E-3</v>
      </c>
      <c r="CS32" s="20">
        <v>6.5500000000000003E-2</v>
      </c>
      <c r="CT32" s="20">
        <f t="shared" si="15"/>
        <v>7.3300000000000004E-2</v>
      </c>
      <c r="CU32" s="21"/>
      <c r="CV32" s="12"/>
      <c r="CW32" s="21"/>
      <c r="CX32" s="21"/>
      <c r="CY32" s="21"/>
      <c r="CZ32" s="21"/>
      <c r="DA32" s="5">
        <f t="shared" si="16"/>
        <v>240</v>
      </c>
      <c r="DB32" s="20">
        <v>7.7999999999999996E-3</v>
      </c>
      <c r="DC32" s="22">
        <v>3.9600000000000003E-2</v>
      </c>
      <c r="DD32" s="20">
        <f t="shared" si="10"/>
        <v>4.7400000000000005E-2</v>
      </c>
      <c r="DE32" s="20"/>
      <c r="DF32" s="17"/>
      <c r="DG32" s="17"/>
      <c r="DH32" s="20"/>
      <c r="DI32" s="20"/>
      <c r="DJ32" s="20"/>
      <c r="DK32" s="21"/>
      <c r="DL32" s="17">
        <v>455</v>
      </c>
      <c r="DM32" s="17"/>
      <c r="DN32" s="20">
        <v>7.7999999999999996E-3</v>
      </c>
      <c r="DO32" s="20">
        <v>3.9600000000000003E-2</v>
      </c>
      <c r="DP32" s="20">
        <f t="shared" si="11"/>
        <v>4.7400000000000005E-2</v>
      </c>
      <c r="DQ32" s="20"/>
      <c r="DR32" s="17"/>
      <c r="DS32" s="17"/>
      <c r="DT32" s="20"/>
      <c r="DU32" s="22"/>
      <c r="DV32" s="20"/>
      <c r="DW32" s="21"/>
      <c r="DX32" s="5">
        <v>1140</v>
      </c>
      <c r="DY32" s="17"/>
      <c r="DZ32" s="20">
        <v>7.7999999999999996E-3</v>
      </c>
      <c r="EA32" s="20">
        <v>2.3599999999999999E-2</v>
      </c>
      <c r="EB32" s="20">
        <f t="shared" si="12"/>
        <v>3.1399999999999997E-2</v>
      </c>
      <c r="EC32" s="20"/>
      <c r="ED32" s="20"/>
      <c r="EE32" s="20"/>
      <c r="EF32" s="20"/>
      <c r="EG32" s="20"/>
      <c r="EH32" s="20"/>
      <c r="EI32" s="20"/>
      <c r="EJ32" s="20"/>
      <c r="EK32" s="17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4"/>
      <c r="FN32" s="3">
        <f t="shared" si="13"/>
        <v>2</v>
      </c>
      <c r="FO32" s="3">
        <f t="shared" si="14"/>
        <v>1994</v>
      </c>
    </row>
    <row r="33" spans="2:171" ht="15" x14ac:dyDescent="0.2">
      <c r="B33" s="3">
        <v>1994</v>
      </c>
      <c r="C33" s="3">
        <v>3</v>
      </c>
      <c r="D33" s="20"/>
      <c r="E33" s="5">
        <v>4</v>
      </c>
      <c r="F33" s="20">
        <v>0.39800000000000002</v>
      </c>
      <c r="G33" s="20">
        <v>0.15989999999999999</v>
      </c>
      <c r="H33" s="20">
        <f t="shared" si="0"/>
        <v>0.55790000000000006</v>
      </c>
      <c r="I33" s="20"/>
      <c r="J33" s="5">
        <v>15</v>
      </c>
      <c r="K33" s="20">
        <v>0.39800000000000002</v>
      </c>
      <c r="L33" s="20">
        <v>6.5500000000000003E-2</v>
      </c>
      <c r="M33" s="20">
        <f t="shared" si="1"/>
        <v>0.46350000000000002</v>
      </c>
      <c r="N33" s="20"/>
      <c r="O33" s="5">
        <v>15</v>
      </c>
      <c r="P33" s="27">
        <v>0.39800000000000002</v>
      </c>
      <c r="Q33" s="20">
        <v>6.5500000000000003E-2</v>
      </c>
      <c r="R33" s="20">
        <f t="shared" si="2"/>
        <v>0.46350000000000002</v>
      </c>
      <c r="S33" s="20"/>
      <c r="T33" s="5">
        <v>100</v>
      </c>
      <c r="U33" s="20">
        <v>0.39800000000000002</v>
      </c>
      <c r="V33" s="20">
        <v>3.9600000000000003E-2</v>
      </c>
      <c r="W33" s="20">
        <f t="shared" si="3"/>
        <v>0.43760000000000004</v>
      </c>
      <c r="X33" s="20"/>
      <c r="Y33" s="5">
        <v>315</v>
      </c>
      <c r="Z33" s="5"/>
      <c r="AA33" s="20">
        <v>0.39800000000000002</v>
      </c>
      <c r="AB33" s="20">
        <v>3.9600000000000003E-2</v>
      </c>
      <c r="AC33" s="20">
        <f t="shared" si="4"/>
        <v>0.43760000000000004</v>
      </c>
      <c r="AD33" s="20"/>
      <c r="AE33" s="5">
        <v>100</v>
      </c>
      <c r="AF33" s="20">
        <v>0.25140000000000001</v>
      </c>
      <c r="AG33" s="20">
        <v>2.86E-2</v>
      </c>
      <c r="AH33" s="20">
        <f t="shared" si="5"/>
        <v>0.28000000000000003</v>
      </c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5">
        <v>315</v>
      </c>
      <c r="BC33" s="5"/>
      <c r="BD33" s="20">
        <v>0.25140000000000001</v>
      </c>
      <c r="BE33" s="20">
        <v>2.86E-2</v>
      </c>
      <c r="BF33" s="20">
        <f t="shared" si="6"/>
        <v>0.28000000000000003</v>
      </c>
      <c r="BG33" s="20"/>
      <c r="BH33" s="5">
        <v>1000</v>
      </c>
      <c r="BI33" s="5"/>
      <c r="BJ33" s="20">
        <v>0.25140000000000001</v>
      </c>
      <c r="BK33" s="20">
        <v>2.3599999999999999E-2</v>
      </c>
      <c r="BL33" s="20">
        <f t="shared" si="7"/>
        <v>0.27500000000000002</v>
      </c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17"/>
      <c r="CA33" s="20"/>
      <c r="CB33" s="20"/>
      <c r="CC33" s="20"/>
      <c r="CD33" s="21"/>
      <c r="CE33" s="21"/>
      <c r="CF33" s="21"/>
      <c r="CG33" s="21"/>
      <c r="CH33" s="28"/>
      <c r="CI33" s="21"/>
      <c r="CJ33" s="21"/>
      <c r="CK33" s="21"/>
      <c r="CL33" s="12"/>
      <c r="CM33" s="21"/>
      <c r="CN33" s="21"/>
      <c r="CO33" s="21"/>
      <c r="CP33" s="21"/>
      <c r="CQ33" s="5">
        <v>155</v>
      </c>
      <c r="CR33" s="20">
        <v>3.3E-3</v>
      </c>
      <c r="CS33" s="20">
        <v>6.5500000000000003E-2</v>
      </c>
      <c r="CT33" s="20">
        <f t="shared" si="15"/>
        <v>6.88E-2</v>
      </c>
      <c r="CU33" s="21"/>
      <c r="CV33" s="12"/>
      <c r="CW33" s="21"/>
      <c r="CX33" s="21"/>
      <c r="CY33" s="21"/>
      <c r="CZ33" s="21"/>
      <c r="DA33" s="5">
        <f t="shared" si="16"/>
        <v>240</v>
      </c>
      <c r="DB33" s="20">
        <v>3.3E-3</v>
      </c>
      <c r="DC33" s="22">
        <v>3.9600000000000003E-2</v>
      </c>
      <c r="DD33" s="20">
        <f t="shared" si="10"/>
        <v>4.2900000000000001E-2</v>
      </c>
      <c r="DE33" s="20"/>
      <c r="DF33" s="17"/>
      <c r="DG33" s="17"/>
      <c r="DH33" s="20"/>
      <c r="DI33" s="20"/>
      <c r="DJ33" s="20"/>
      <c r="DK33" s="21"/>
      <c r="DL33" s="17">
        <v>455</v>
      </c>
      <c r="DM33" s="17"/>
      <c r="DN33" s="20">
        <v>3.3E-3</v>
      </c>
      <c r="DO33" s="20">
        <v>3.9600000000000003E-2</v>
      </c>
      <c r="DP33" s="20">
        <f t="shared" si="11"/>
        <v>4.2900000000000001E-2</v>
      </c>
      <c r="DQ33" s="20"/>
      <c r="DR33" s="17"/>
      <c r="DS33" s="17"/>
      <c r="DT33" s="20"/>
      <c r="DU33" s="22"/>
      <c r="DV33" s="20"/>
      <c r="DW33" s="21"/>
      <c r="DX33" s="5">
        <v>1140</v>
      </c>
      <c r="DY33" s="17"/>
      <c r="DZ33" s="20">
        <v>3.3E-3</v>
      </c>
      <c r="EA33" s="20">
        <v>2.3599999999999999E-2</v>
      </c>
      <c r="EB33" s="20">
        <f t="shared" si="12"/>
        <v>2.69E-2</v>
      </c>
      <c r="EC33" s="20"/>
      <c r="ED33" s="20"/>
      <c r="EE33" s="20"/>
      <c r="EF33" s="20"/>
      <c r="EG33" s="20"/>
      <c r="EH33" s="20"/>
      <c r="EI33" s="20"/>
      <c r="EJ33" s="20"/>
      <c r="EK33" s="17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4"/>
      <c r="FN33" s="3">
        <f t="shared" si="13"/>
        <v>3</v>
      </c>
      <c r="FO33" s="3">
        <f t="shared" si="14"/>
        <v>1994</v>
      </c>
    </row>
    <row r="34" spans="2:171" ht="15" x14ac:dyDescent="0.2">
      <c r="B34" s="3">
        <v>1994</v>
      </c>
      <c r="C34" s="3">
        <v>4</v>
      </c>
      <c r="D34" s="20"/>
      <c r="E34" s="5">
        <v>4</v>
      </c>
      <c r="F34" s="20">
        <v>0.35480000000000006</v>
      </c>
      <c r="G34" s="20">
        <v>0.15989999999999999</v>
      </c>
      <c r="H34" s="20">
        <f t="shared" si="0"/>
        <v>0.51470000000000005</v>
      </c>
      <c r="I34" s="20"/>
      <c r="J34" s="5">
        <v>15</v>
      </c>
      <c r="K34" s="20">
        <v>0.35480000000000006</v>
      </c>
      <c r="L34" s="20">
        <v>6.5500000000000003E-2</v>
      </c>
      <c r="M34" s="20">
        <f t="shared" si="1"/>
        <v>0.42030000000000006</v>
      </c>
      <c r="N34" s="20"/>
      <c r="O34" s="5">
        <v>15</v>
      </c>
      <c r="P34" s="27">
        <v>0.35480000000000006</v>
      </c>
      <c r="Q34" s="20">
        <v>6.5500000000000003E-2</v>
      </c>
      <c r="R34" s="20">
        <f t="shared" si="2"/>
        <v>0.42030000000000006</v>
      </c>
      <c r="S34" s="20"/>
      <c r="T34" s="5">
        <v>100</v>
      </c>
      <c r="U34" s="20">
        <v>0.35480000000000006</v>
      </c>
      <c r="V34" s="20">
        <v>3.9600000000000003E-2</v>
      </c>
      <c r="W34" s="20">
        <f t="shared" si="3"/>
        <v>0.39440000000000008</v>
      </c>
      <c r="X34" s="20"/>
      <c r="Y34" s="5">
        <v>315</v>
      </c>
      <c r="Z34" s="5"/>
      <c r="AA34" s="20">
        <v>0.35480000000000006</v>
      </c>
      <c r="AB34" s="20">
        <v>3.9600000000000003E-2</v>
      </c>
      <c r="AC34" s="20">
        <f t="shared" si="4"/>
        <v>0.39440000000000008</v>
      </c>
      <c r="AD34" s="20"/>
      <c r="AE34" s="5">
        <v>100</v>
      </c>
      <c r="AF34" s="20">
        <v>0.2175</v>
      </c>
      <c r="AG34" s="20">
        <v>2.86E-2</v>
      </c>
      <c r="AH34" s="20">
        <f t="shared" si="5"/>
        <v>0.24609999999999999</v>
      </c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5">
        <v>315</v>
      </c>
      <c r="BC34" s="5"/>
      <c r="BD34" s="20">
        <v>0.2175</v>
      </c>
      <c r="BE34" s="20">
        <v>2.86E-2</v>
      </c>
      <c r="BF34" s="20">
        <f t="shared" si="6"/>
        <v>0.24609999999999999</v>
      </c>
      <c r="BG34" s="20"/>
      <c r="BH34" s="5">
        <v>1000</v>
      </c>
      <c r="BI34" s="5"/>
      <c r="BJ34" s="20">
        <v>0.2175</v>
      </c>
      <c r="BK34" s="20">
        <v>2.3599999999999999E-2</v>
      </c>
      <c r="BL34" s="20">
        <f t="shared" si="7"/>
        <v>0.24110000000000001</v>
      </c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17"/>
      <c r="CA34" s="20"/>
      <c r="CB34" s="20"/>
      <c r="CC34" s="20"/>
      <c r="CD34" s="21"/>
      <c r="CE34" s="21"/>
      <c r="CF34" s="21"/>
      <c r="CG34" s="21"/>
      <c r="CH34" s="28"/>
      <c r="CI34" s="21"/>
      <c r="CJ34" s="21"/>
      <c r="CK34" s="21"/>
      <c r="CL34" s="12"/>
      <c r="CM34" s="21"/>
      <c r="CN34" s="21"/>
      <c r="CO34" s="21"/>
      <c r="CP34" s="21"/>
      <c r="CQ34" s="5">
        <v>155</v>
      </c>
      <c r="CR34" s="20">
        <v>5.4000000000000003E-3</v>
      </c>
      <c r="CS34" s="20">
        <v>6.5500000000000003E-2</v>
      </c>
      <c r="CT34" s="20">
        <f t="shared" si="15"/>
        <v>7.0900000000000005E-2</v>
      </c>
      <c r="CU34" s="21"/>
      <c r="CV34" s="12"/>
      <c r="CW34" s="21"/>
      <c r="CX34" s="21"/>
      <c r="CY34" s="21"/>
      <c r="CZ34" s="21"/>
      <c r="DA34" s="5">
        <f t="shared" si="16"/>
        <v>240</v>
      </c>
      <c r="DB34" s="20">
        <v>5.4000000000000003E-3</v>
      </c>
      <c r="DC34" s="22">
        <v>3.9600000000000003E-2</v>
      </c>
      <c r="DD34" s="20">
        <f t="shared" si="10"/>
        <v>4.5000000000000005E-2</v>
      </c>
      <c r="DE34" s="20"/>
      <c r="DF34" s="17"/>
      <c r="DG34" s="17"/>
      <c r="DH34" s="20"/>
      <c r="DI34" s="20"/>
      <c r="DJ34" s="20"/>
      <c r="DK34" s="21"/>
      <c r="DL34" s="17">
        <v>455</v>
      </c>
      <c r="DM34" s="17"/>
      <c r="DN34" s="20">
        <v>5.4000000000000003E-3</v>
      </c>
      <c r="DO34" s="20">
        <v>3.9600000000000003E-2</v>
      </c>
      <c r="DP34" s="20">
        <f t="shared" si="11"/>
        <v>4.5000000000000005E-2</v>
      </c>
      <c r="DQ34" s="20"/>
      <c r="DR34" s="17"/>
      <c r="DS34" s="17"/>
      <c r="DT34" s="20"/>
      <c r="DU34" s="22"/>
      <c r="DV34" s="20"/>
      <c r="DW34" s="21"/>
      <c r="DX34" s="5">
        <v>1140</v>
      </c>
      <c r="DY34" s="17"/>
      <c r="DZ34" s="20">
        <v>5.4000000000000003E-3</v>
      </c>
      <c r="EA34" s="20">
        <v>2.3599999999999999E-2</v>
      </c>
      <c r="EB34" s="20">
        <f t="shared" si="12"/>
        <v>2.8999999999999998E-2</v>
      </c>
      <c r="EC34" s="20"/>
      <c r="ED34" s="20"/>
      <c r="EE34" s="20"/>
      <c r="EF34" s="20"/>
      <c r="EG34" s="20"/>
      <c r="EH34" s="20"/>
      <c r="EI34" s="20"/>
      <c r="EJ34" s="20"/>
      <c r="EK34" s="17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4"/>
      <c r="FN34" s="3">
        <f t="shared" si="13"/>
        <v>4</v>
      </c>
      <c r="FO34" s="3">
        <f t="shared" si="14"/>
        <v>1994</v>
      </c>
    </row>
    <row r="35" spans="2:171" ht="15" x14ac:dyDescent="0.2">
      <c r="B35" s="3">
        <v>1994</v>
      </c>
      <c r="C35" s="3">
        <v>5</v>
      </c>
      <c r="D35" s="20"/>
      <c r="E35" s="5">
        <v>4</v>
      </c>
      <c r="F35" s="20">
        <v>0.215</v>
      </c>
      <c r="G35" s="20">
        <v>0.15989999999999999</v>
      </c>
      <c r="H35" s="20">
        <f t="shared" si="0"/>
        <v>0.37490000000000001</v>
      </c>
      <c r="I35" s="20"/>
      <c r="J35" s="5">
        <v>15</v>
      </c>
      <c r="K35" s="20">
        <v>0.215</v>
      </c>
      <c r="L35" s="20">
        <v>6.5500000000000003E-2</v>
      </c>
      <c r="M35" s="20">
        <f t="shared" si="1"/>
        <v>0.28049999999999997</v>
      </c>
      <c r="N35" s="20"/>
      <c r="O35" s="5">
        <v>15</v>
      </c>
      <c r="P35" s="27">
        <v>0.215</v>
      </c>
      <c r="Q35" s="20">
        <v>6.5500000000000003E-2</v>
      </c>
      <c r="R35" s="20">
        <f t="shared" si="2"/>
        <v>0.28049999999999997</v>
      </c>
      <c r="S35" s="20"/>
      <c r="T35" s="5">
        <v>100</v>
      </c>
      <c r="U35" s="20">
        <v>0.215</v>
      </c>
      <c r="V35" s="20">
        <v>3.9600000000000003E-2</v>
      </c>
      <c r="W35" s="20">
        <f t="shared" si="3"/>
        <v>0.25459999999999999</v>
      </c>
      <c r="X35" s="20"/>
      <c r="Y35" s="5">
        <v>315</v>
      </c>
      <c r="Z35" s="5"/>
      <c r="AA35" s="20">
        <v>0.215</v>
      </c>
      <c r="AB35" s="20">
        <v>3.9600000000000003E-2</v>
      </c>
      <c r="AC35" s="20">
        <f t="shared" si="4"/>
        <v>0.25459999999999999</v>
      </c>
      <c r="AD35" s="20"/>
      <c r="AE35" s="5">
        <v>100</v>
      </c>
      <c r="AF35" s="20">
        <v>0.215</v>
      </c>
      <c r="AG35" s="20">
        <v>2.86E-2</v>
      </c>
      <c r="AH35" s="20">
        <f t="shared" si="5"/>
        <v>0.24359999999999998</v>
      </c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5">
        <v>315</v>
      </c>
      <c r="BC35" s="5"/>
      <c r="BD35" s="20">
        <v>0.215</v>
      </c>
      <c r="BE35" s="20">
        <v>2.86E-2</v>
      </c>
      <c r="BF35" s="20">
        <f t="shared" si="6"/>
        <v>0.24359999999999998</v>
      </c>
      <c r="BG35" s="20"/>
      <c r="BH35" s="5">
        <v>1000</v>
      </c>
      <c r="BI35" s="5"/>
      <c r="BJ35" s="20">
        <v>0.215</v>
      </c>
      <c r="BK35" s="20">
        <v>2.3599999999999999E-2</v>
      </c>
      <c r="BL35" s="20">
        <f t="shared" si="7"/>
        <v>0.23860000000000001</v>
      </c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17"/>
      <c r="CA35" s="20"/>
      <c r="CB35" s="20"/>
      <c r="CC35" s="20"/>
      <c r="CD35" s="21"/>
      <c r="CE35" s="21"/>
      <c r="CF35" s="21"/>
      <c r="CG35" s="21"/>
      <c r="CH35" s="28"/>
      <c r="CI35" s="21"/>
      <c r="CJ35" s="21"/>
      <c r="CK35" s="21"/>
      <c r="CL35" s="12"/>
      <c r="CM35" s="21"/>
      <c r="CN35" s="21"/>
      <c r="CO35" s="21"/>
      <c r="CP35" s="21"/>
      <c r="CQ35" s="5">
        <v>155</v>
      </c>
      <c r="CR35" s="20">
        <v>4.3E-3</v>
      </c>
      <c r="CS35" s="20">
        <v>6.5500000000000003E-2</v>
      </c>
      <c r="CT35" s="20">
        <f t="shared" si="15"/>
        <v>6.9800000000000001E-2</v>
      </c>
      <c r="CU35" s="21"/>
      <c r="CV35" s="12"/>
      <c r="CW35" s="21"/>
      <c r="CX35" s="21"/>
      <c r="CY35" s="21"/>
      <c r="CZ35" s="21"/>
      <c r="DA35" s="5">
        <f t="shared" si="16"/>
        <v>240</v>
      </c>
      <c r="DB35" s="20">
        <v>4.3E-3</v>
      </c>
      <c r="DC35" s="22">
        <v>3.9600000000000003E-2</v>
      </c>
      <c r="DD35" s="20">
        <f t="shared" si="10"/>
        <v>4.3900000000000002E-2</v>
      </c>
      <c r="DE35" s="20"/>
      <c r="DF35" s="17"/>
      <c r="DG35" s="17"/>
      <c r="DH35" s="20"/>
      <c r="DI35" s="20"/>
      <c r="DJ35" s="20"/>
      <c r="DK35" s="21"/>
      <c r="DL35" s="17">
        <v>455</v>
      </c>
      <c r="DM35" s="17"/>
      <c r="DN35" s="20">
        <v>4.3E-3</v>
      </c>
      <c r="DO35" s="20">
        <v>3.9600000000000003E-2</v>
      </c>
      <c r="DP35" s="20">
        <f t="shared" si="11"/>
        <v>4.3900000000000002E-2</v>
      </c>
      <c r="DQ35" s="20"/>
      <c r="DR35" s="17"/>
      <c r="DS35" s="17"/>
      <c r="DT35" s="20"/>
      <c r="DU35" s="22"/>
      <c r="DV35" s="20"/>
      <c r="DW35" s="21"/>
      <c r="DX35" s="5">
        <v>1140</v>
      </c>
      <c r="DY35" s="17"/>
      <c r="DZ35" s="20">
        <v>4.3E-3</v>
      </c>
      <c r="EA35" s="20">
        <v>2.3599999999999999E-2</v>
      </c>
      <c r="EB35" s="20">
        <f t="shared" si="12"/>
        <v>2.7900000000000001E-2</v>
      </c>
      <c r="EC35" s="20"/>
      <c r="ED35" s="20"/>
      <c r="EE35" s="20"/>
      <c r="EF35" s="20"/>
      <c r="EG35" s="20"/>
      <c r="EH35" s="20"/>
      <c r="EI35" s="20"/>
      <c r="EJ35" s="20"/>
      <c r="EK35" s="17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4"/>
      <c r="FN35" s="3">
        <f t="shared" si="13"/>
        <v>5</v>
      </c>
      <c r="FO35" s="3">
        <f t="shared" si="14"/>
        <v>1994</v>
      </c>
    </row>
    <row r="36" spans="2:171" ht="15" x14ac:dyDescent="0.2">
      <c r="B36" s="3">
        <v>1994</v>
      </c>
      <c r="C36" s="3">
        <v>6</v>
      </c>
      <c r="D36" s="20"/>
      <c r="E36" s="5">
        <v>4</v>
      </c>
      <c r="F36" s="20">
        <v>0.20440000000000003</v>
      </c>
      <c r="G36" s="20">
        <v>0.15989999999999999</v>
      </c>
      <c r="H36" s="20">
        <f t="shared" ref="H36:H99" si="17">(F36+G36)</f>
        <v>0.36430000000000001</v>
      </c>
      <c r="I36" s="20"/>
      <c r="J36" s="5">
        <v>15</v>
      </c>
      <c r="K36" s="20">
        <v>0.20440000000000003</v>
      </c>
      <c r="L36" s="20">
        <v>6.5500000000000003E-2</v>
      </c>
      <c r="M36" s="20">
        <f t="shared" si="1"/>
        <v>0.26990000000000003</v>
      </c>
      <c r="N36" s="20"/>
      <c r="O36" s="5">
        <v>15</v>
      </c>
      <c r="P36" s="27">
        <v>0.20440000000000003</v>
      </c>
      <c r="Q36" s="20">
        <v>6.5500000000000003E-2</v>
      </c>
      <c r="R36" s="20">
        <f t="shared" ref="R36:R99" si="18">(P36+Q36)</f>
        <v>0.26990000000000003</v>
      </c>
      <c r="S36" s="20"/>
      <c r="T36" s="5">
        <v>100</v>
      </c>
      <c r="U36" s="20">
        <v>0.20440000000000003</v>
      </c>
      <c r="V36" s="20">
        <v>3.9600000000000003E-2</v>
      </c>
      <c r="W36" s="20">
        <f t="shared" ref="W36:W99" si="19">(U36+V36)</f>
        <v>0.24400000000000002</v>
      </c>
      <c r="X36" s="20"/>
      <c r="Y36" s="5">
        <v>315</v>
      </c>
      <c r="Z36" s="5"/>
      <c r="AA36" s="20">
        <v>0.20440000000000003</v>
      </c>
      <c r="AB36" s="20">
        <v>3.9600000000000003E-2</v>
      </c>
      <c r="AC36" s="20">
        <f t="shared" ref="AC36:AC99" si="20">(AA36+AB36)</f>
        <v>0.24400000000000002</v>
      </c>
      <c r="AD36" s="20"/>
      <c r="AE36" s="5">
        <v>100</v>
      </c>
      <c r="AF36" s="20">
        <v>0.20440000000000003</v>
      </c>
      <c r="AG36" s="20">
        <v>2.86E-2</v>
      </c>
      <c r="AH36" s="20">
        <f t="shared" ref="AH36:AH99" si="21">(AF36+AG36)</f>
        <v>0.23300000000000004</v>
      </c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5">
        <v>315</v>
      </c>
      <c r="BC36" s="5"/>
      <c r="BD36" s="20">
        <v>0.20440000000000003</v>
      </c>
      <c r="BE36" s="20">
        <v>2.86E-2</v>
      </c>
      <c r="BF36" s="20">
        <f t="shared" ref="BF36:BF99" si="22">(BD36+BE36)</f>
        <v>0.23300000000000004</v>
      </c>
      <c r="BG36" s="20"/>
      <c r="BH36" s="5">
        <v>1000</v>
      </c>
      <c r="BI36" s="5"/>
      <c r="BJ36" s="20">
        <v>0.20440000000000003</v>
      </c>
      <c r="BK36" s="20">
        <v>2.3599999999999999E-2</v>
      </c>
      <c r="BL36" s="20">
        <f t="shared" ref="BL36:BL99" si="23">(BJ36+BK36)</f>
        <v>0.22800000000000004</v>
      </c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17"/>
      <c r="CA36" s="20"/>
      <c r="CB36" s="20"/>
      <c r="CC36" s="20"/>
      <c r="CD36" s="21"/>
      <c r="CE36" s="21"/>
      <c r="CF36" s="21"/>
      <c r="CG36" s="21"/>
      <c r="CH36" s="28"/>
      <c r="CI36" s="21"/>
      <c r="CJ36" s="21"/>
      <c r="CK36" s="21"/>
      <c r="CL36" s="12"/>
      <c r="CM36" s="21"/>
      <c r="CN36" s="21"/>
      <c r="CO36" s="21"/>
      <c r="CP36" s="21"/>
      <c r="CQ36" s="5">
        <v>155</v>
      </c>
      <c r="CR36" s="20">
        <v>4.3E-3</v>
      </c>
      <c r="CS36" s="20">
        <v>6.5500000000000003E-2</v>
      </c>
      <c r="CT36" s="20">
        <f t="shared" si="15"/>
        <v>6.9800000000000001E-2</v>
      </c>
      <c r="CU36" s="21"/>
      <c r="CV36" s="12"/>
      <c r="CW36" s="21"/>
      <c r="CX36" s="21"/>
      <c r="CY36" s="21"/>
      <c r="CZ36" s="21"/>
      <c r="DA36" s="5">
        <f t="shared" si="16"/>
        <v>240</v>
      </c>
      <c r="DB36" s="20">
        <v>4.3E-3</v>
      </c>
      <c r="DC36" s="22">
        <v>3.9600000000000003E-2</v>
      </c>
      <c r="DD36" s="20">
        <f t="shared" si="10"/>
        <v>4.3900000000000002E-2</v>
      </c>
      <c r="DE36" s="20"/>
      <c r="DF36" s="17"/>
      <c r="DG36" s="17"/>
      <c r="DH36" s="20"/>
      <c r="DI36" s="20"/>
      <c r="DJ36" s="20"/>
      <c r="DK36" s="21"/>
      <c r="DL36" s="17">
        <v>455</v>
      </c>
      <c r="DM36" s="17"/>
      <c r="DN36" s="20">
        <v>4.3E-3</v>
      </c>
      <c r="DO36" s="20">
        <v>3.9600000000000003E-2</v>
      </c>
      <c r="DP36" s="20">
        <f t="shared" si="11"/>
        <v>4.3900000000000002E-2</v>
      </c>
      <c r="DQ36" s="20"/>
      <c r="DR36" s="17"/>
      <c r="DS36" s="17"/>
      <c r="DT36" s="20"/>
      <c r="DU36" s="22"/>
      <c r="DV36" s="20"/>
      <c r="DW36" s="21"/>
      <c r="DX36" s="5">
        <v>1140</v>
      </c>
      <c r="DY36" s="17"/>
      <c r="DZ36" s="20">
        <v>4.3E-3</v>
      </c>
      <c r="EA36" s="20">
        <v>2.3599999999999999E-2</v>
      </c>
      <c r="EB36" s="20">
        <f t="shared" si="12"/>
        <v>2.7900000000000001E-2</v>
      </c>
      <c r="EC36" s="20"/>
      <c r="ED36" s="20"/>
      <c r="EE36" s="20"/>
      <c r="EF36" s="20"/>
      <c r="EG36" s="20"/>
      <c r="EH36" s="20"/>
      <c r="EI36" s="20"/>
      <c r="EJ36" s="20"/>
      <c r="EK36" s="17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4"/>
      <c r="FN36" s="3">
        <f t="shared" si="13"/>
        <v>6</v>
      </c>
      <c r="FO36" s="3">
        <f t="shared" si="14"/>
        <v>1994</v>
      </c>
    </row>
    <row r="37" spans="2:171" ht="15" x14ac:dyDescent="0.2">
      <c r="B37" s="3">
        <v>1994</v>
      </c>
      <c r="C37" s="3">
        <v>7</v>
      </c>
      <c r="D37" s="20"/>
      <c r="E37" s="5">
        <v>4</v>
      </c>
      <c r="F37" s="20">
        <v>0.20440000000000003</v>
      </c>
      <c r="G37" s="20">
        <v>0.15989999999999999</v>
      </c>
      <c r="H37" s="20">
        <f t="shared" si="17"/>
        <v>0.36430000000000001</v>
      </c>
      <c r="I37" s="20"/>
      <c r="J37" s="5">
        <v>15</v>
      </c>
      <c r="K37" s="20">
        <v>0.20440000000000003</v>
      </c>
      <c r="L37" s="20">
        <v>6.5500000000000003E-2</v>
      </c>
      <c r="M37" s="20">
        <f t="shared" si="1"/>
        <v>0.26990000000000003</v>
      </c>
      <c r="N37" s="20"/>
      <c r="O37" s="5">
        <v>15</v>
      </c>
      <c r="P37" s="27">
        <v>0.20440000000000003</v>
      </c>
      <c r="Q37" s="20">
        <v>6.5500000000000003E-2</v>
      </c>
      <c r="R37" s="20">
        <f t="shared" si="18"/>
        <v>0.26990000000000003</v>
      </c>
      <c r="S37" s="20"/>
      <c r="T37" s="5">
        <v>100</v>
      </c>
      <c r="U37" s="20">
        <v>0.20440000000000003</v>
      </c>
      <c r="V37" s="20">
        <v>3.9600000000000003E-2</v>
      </c>
      <c r="W37" s="20">
        <f t="shared" si="19"/>
        <v>0.24400000000000002</v>
      </c>
      <c r="X37" s="20"/>
      <c r="Y37" s="5">
        <v>315</v>
      </c>
      <c r="Z37" s="5"/>
      <c r="AA37" s="20">
        <v>0.20440000000000003</v>
      </c>
      <c r="AB37" s="20">
        <v>3.9600000000000003E-2</v>
      </c>
      <c r="AC37" s="20">
        <f t="shared" si="20"/>
        <v>0.24400000000000002</v>
      </c>
      <c r="AD37" s="20"/>
      <c r="AE37" s="5">
        <v>100</v>
      </c>
      <c r="AF37" s="20">
        <v>0.20440000000000003</v>
      </c>
      <c r="AG37" s="20">
        <v>2.86E-2</v>
      </c>
      <c r="AH37" s="20">
        <f t="shared" si="21"/>
        <v>0.23300000000000004</v>
      </c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5">
        <v>315</v>
      </c>
      <c r="BC37" s="5"/>
      <c r="BD37" s="20">
        <v>0.20440000000000003</v>
      </c>
      <c r="BE37" s="20">
        <v>2.86E-2</v>
      </c>
      <c r="BF37" s="20">
        <f t="shared" si="22"/>
        <v>0.23300000000000004</v>
      </c>
      <c r="BG37" s="20"/>
      <c r="BH37" s="5">
        <v>1000</v>
      </c>
      <c r="BI37" s="5"/>
      <c r="BJ37" s="20">
        <v>0.20440000000000003</v>
      </c>
      <c r="BK37" s="20">
        <v>2.3599999999999999E-2</v>
      </c>
      <c r="BL37" s="20">
        <f t="shared" si="23"/>
        <v>0.22800000000000004</v>
      </c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17"/>
      <c r="CA37" s="20"/>
      <c r="CB37" s="20"/>
      <c r="CC37" s="20"/>
      <c r="CD37" s="21"/>
      <c r="CE37" s="21"/>
      <c r="CF37" s="21"/>
      <c r="CG37" s="21"/>
      <c r="CH37" s="28"/>
      <c r="CI37" s="21"/>
      <c r="CJ37" s="21"/>
      <c r="CK37" s="21"/>
      <c r="CL37" s="12"/>
      <c r="CM37" s="21"/>
      <c r="CN37" s="21"/>
      <c r="CO37" s="21"/>
      <c r="CP37" s="21"/>
      <c r="CQ37" s="5">
        <v>155</v>
      </c>
      <c r="CR37" s="20">
        <v>0</v>
      </c>
      <c r="CS37" s="20">
        <v>6.5500000000000003E-2</v>
      </c>
      <c r="CT37" s="20">
        <f t="shared" si="15"/>
        <v>6.5500000000000003E-2</v>
      </c>
      <c r="CU37" s="21"/>
      <c r="CV37" s="12"/>
      <c r="CW37" s="21"/>
      <c r="CX37" s="21"/>
      <c r="CY37" s="21"/>
      <c r="CZ37" s="21"/>
      <c r="DA37" s="5">
        <f t="shared" si="16"/>
        <v>240</v>
      </c>
      <c r="DB37" s="20">
        <v>0</v>
      </c>
      <c r="DC37" s="22">
        <v>3.9600000000000003E-2</v>
      </c>
      <c r="DD37" s="20">
        <f t="shared" si="10"/>
        <v>3.9600000000000003E-2</v>
      </c>
      <c r="DE37" s="20"/>
      <c r="DF37" s="17"/>
      <c r="DG37" s="17"/>
      <c r="DH37" s="20"/>
      <c r="DI37" s="20"/>
      <c r="DJ37" s="20"/>
      <c r="DK37" s="21"/>
      <c r="DL37" s="17">
        <v>455</v>
      </c>
      <c r="DM37" s="17"/>
      <c r="DN37" s="20">
        <v>0</v>
      </c>
      <c r="DO37" s="20">
        <v>3.9600000000000003E-2</v>
      </c>
      <c r="DP37" s="20">
        <f t="shared" si="11"/>
        <v>3.9600000000000003E-2</v>
      </c>
      <c r="DQ37" s="20"/>
      <c r="DR37" s="17"/>
      <c r="DS37" s="17"/>
      <c r="DT37" s="20"/>
      <c r="DU37" s="22"/>
      <c r="DV37" s="20"/>
      <c r="DW37" s="21"/>
      <c r="DX37" s="5">
        <v>1140</v>
      </c>
      <c r="DY37" s="17"/>
      <c r="DZ37" s="20">
        <v>0</v>
      </c>
      <c r="EA37" s="20">
        <v>2.3599999999999999E-2</v>
      </c>
      <c r="EB37" s="20">
        <f t="shared" si="12"/>
        <v>2.3599999999999999E-2</v>
      </c>
      <c r="EC37" s="20"/>
      <c r="ED37" s="20"/>
      <c r="EE37" s="20"/>
      <c r="EF37" s="20"/>
      <c r="EG37" s="20"/>
      <c r="EH37" s="20"/>
      <c r="EI37" s="20"/>
      <c r="EJ37" s="20"/>
      <c r="EK37" s="17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4"/>
      <c r="FN37" s="3">
        <f t="shared" si="13"/>
        <v>7</v>
      </c>
      <c r="FO37" s="3">
        <f t="shared" si="14"/>
        <v>1994</v>
      </c>
    </row>
    <row r="38" spans="2:171" ht="15" x14ac:dyDescent="0.2">
      <c r="B38" s="3">
        <v>1994</v>
      </c>
      <c r="C38" s="3">
        <v>8</v>
      </c>
      <c r="D38" s="20"/>
      <c r="E38" s="5">
        <v>4</v>
      </c>
      <c r="F38" s="20">
        <v>0.19810000000000003</v>
      </c>
      <c r="G38" s="20">
        <v>0.15989999999999999</v>
      </c>
      <c r="H38" s="20">
        <f t="shared" si="17"/>
        <v>0.35799999999999998</v>
      </c>
      <c r="I38" s="20"/>
      <c r="J38" s="5">
        <v>15</v>
      </c>
      <c r="K38" s="20">
        <v>0.19810000000000003</v>
      </c>
      <c r="L38" s="20">
        <v>6.5500000000000003E-2</v>
      </c>
      <c r="M38" s="20">
        <f t="shared" si="1"/>
        <v>0.26360000000000006</v>
      </c>
      <c r="N38" s="20"/>
      <c r="O38" s="5">
        <v>15</v>
      </c>
      <c r="P38" s="27">
        <v>0.19810000000000003</v>
      </c>
      <c r="Q38" s="20">
        <v>6.5500000000000003E-2</v>
      </c>
      <c r="R38" s="20">
        <f t="shared" si="18"/>
        <v>0.26360000000000006</v>
      </c>
      <c r="S38" s="20"/>
      <c r="T38" s="5">
        <v>100</v>
      </c>
      <c r="U38" s="20">
        <v>0.19810000000000003</v>
      </c>
      <c r="V38" s="20">
        <v>3.9600000000000003E-2</v>
      </c>
      <c r="W38" s="20">
        <f t="shared" si="19"/>
        <v>0.23770000000000002</v>
      </c>
      <c r="X38" s="20"/>
      <c r="Y38" s="5">
        <v>315</v>
      </c>
      <c r="Z38" s="5"/>
      <c r="AA38" s="20">
        <v>0.19810000000000003</v>
      </c>
      <c r="AB38" s="20">
        <v>3.9600000000000003E-2</v>
      </c>
      <c r="AC38" s="20">
        <f t="shared" si="20"/>
        <v>0.23770000000000002</v>
      </c>
      <c r="AD38" s="20"/>
      <c r="AE38" s="5">
        <v>100</v>
      </c>
      <c r="AF38" s="20">
        <v>0.19770000000000001</v>
      </c>
      <c r="AG38" s="20">
        <v>2.86E-2</v>
      </c>
      <c r="AH38" s="20">
        <f t="shared" si="21"/>
        <v>0.2263</v>
      </c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5">
        <v>315</v>
      </c>
      <c r="BC38" s="5"/>
      <c r="BD38" s="20">
        <v>0.19770000000000001</v>
      </c>
      <c r="BE38" s="20">
        <v>2.86E-2</v>
      </c>
      <c r="BF38" s="20">
        <f t="shared" si="22"/>
        <v>0.2263</v>
      </c>
      <c r="BG38" s="20"/>
      <c r="BH38" s="5">
        <v>1000</v>
      </c>
      <c r="BI38" s="5"/>
      <c r="BJ38" s="20">
        <v>0.19770000000000001</v>
      </c>
      <c r="BK38" s="20">
        <v>2.3599999999999999E-2</v>
      </c>
      <c r="BL38" s="20">
        <f t="shared" si="23"/>
        <v>0.22130000000000002</v>
      </c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17"/>
      <c r="CA38" s="20"/>
      <c r="CB38" s="20"/>
      <c r="CC38" s="20"/>
      <c r="CD38" s="21"/>
      <c r="CE38" s="21"/>
      <c r="CF38" s="21"/>
      <c r="CG38" s="21"/>
      <c r="CH38" s="28"/>
      <c r="CI38" s="21"/>
      <c r="CJ38" s="21"/>
      <c r="CK38" s="21"/>
      <c r="CL38" s="12"/>
      <c r="CM38" s="21"/>
      <c r="CN38" s="21"/>
      <c r="CO38" s="21"/>
      <c r="CP38" s="21"/>
      <c r="CQ38" s="5">
        <v>155</v>
      </c>
      <c r="CR38" s="20">
        <v>0</v>
      </c>
      <c r="CS38" s="20">
        <v>6.5500000000000003E-2</v>
      </c>
      <c r="CT38" s="20">
        <f t="shared" si="15"/>
        <v>6.5500000000000003E-2</v>
      </c>
      <c r="CU38" s="21"/>
      <c r="CV38" s="12"/>
      <c r="CW38" s="21"/>
      <c r="CX38" s="21"/>
      <c r="CY38" s="21"/>
      <c r="CZ38" s="21"/>
      <c r="DA38" s="5">
        <f t="shared" si="16"/>
        <v>240</v>
      </c>
      <c r="DB38" s="20">
        <v>0</v>
      </c>
      <c r="DC38" s="22">
        <v>3.9600000000000003E-2</v>
      </c>
      <c r="DD38" s="20">
        <f t="shared" si="10"/>
        <v>3.9600000000000003E-2</v>
      </c>
      <c r="DE38" s="20"/>
      <c r="DF38" s="17"/>
      <c r="DG38" s="17"/>
      <c r="DH38" s="20"/>
      <c r="DI38" s="20"/>
      <c r="DJ38" s="20"/>
      <c r="DK38" s="21"/>
      <c r="DL38" s="17">
        <v>455</v>
      </c>
      <c r="DM38" s="17"/>
      <c r="DN38" s="20">
        <v>0</v>
      </c>
      <c r="DO38" s="20">
        <v>3.9600000000000003E-2</v>
      </c>
      <c r="DP38" s="20">
        <f t="shared" si="11"/>
        <v>3.9600000000000003E-2</v>
      </c>
      <c r="DQ38" s="20"/>
      <c r="DR38" s="17"/>
      <c r="DS38" s="17"/>
      <c r="DT38" s="20"/>
      <c r="DU38" s="22"/>
      <c r="DV38" s="20"/>
      <c r="DW38" s="21"/>
      <c r="DX38" s="5">
        <v>1140</v>
      </c>
      <c r="DY38" s="17"/>
      <c r="DZ38" s="20">
        <v>0</v>
      </c>
      <c r="EA38" s="20">
        <v>2.3599999999999999E-2</v>
      </c>
      <c r="EB38" s="20">
        <f t="shared" si="12"/>
        <v>2.3599999999999999E-2</v>
      </c>
      <c r="EC38" s="20"/>
      <c r="ED38" s="20"/>
      <c r="EE38" s="20"/>
      <c r="EF38" s="20"/>
      <c r="EG38" s="20"/>
      <c r="EH38" s="20"/>
      <c r="EI38" s="20"/>
      <c r="EJ38" s="20"/>
      <c r="EK38" s="17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4"/>
      <c r="FN38" s="3">
        <f t="shared" si="13"/>
        <v>8</v>
      </c>
      <c r="FO38" s="3">
        <f t="shared" si="14"/>
        <v>1994</v>
      </c>
    </row>
    <row r="39" spans="2:171" ht="15" x14ac:dyDescent="0.2">
      <c r="B39" s="3">
        <v>1994</v>
      </c>
      <c r="C39" s="3">
        <v>9</v>
      </c>
      <c r="D39" s="20"/>
      <c r="E39" s="5">
        <v>4</v>
      </c>
      <c r="F39" s="20">
        <v>0.17300000000000001</v>
      </c>
      <c r="G39" s="20">
        <v>0.15989999999999999</v>
      </c>
      <c r="H39" s="20">
        <f t="shared" si="17"/>
        <v>0.33289999999999997</v>
      </c>
      <c r="I39" s="20"/>
      <c r="J39" s="5">
        <v>15</v>
      </c>
      <c r="K39" s="20">
        <v>0.17300000000000001</v>
      </c>
      <c r="L39" s="20">
        <v>6.5500000000000003E-2</v>
      </c>
      <c r="M39" s="20">
        <f t="shared" si="1"/>
        <v>0.23850000000000002</v>
      </c>
      <c r="N39" s="20"/>
      <c r="O39" s="5">
        <v>15</v>
      </c>
      <c r="P39" s="27">
        <v>0.17300000000000001</v>
      </c>
      <c r="Q39" s="20">
        <v>6.5500000000000003E-2</v>
      </c>
      <c r="R39" s="20">
        <f t="shared" si="18"/>
        <v>0.23850000000000002</v>
      </c>
      <c r="S39" s="20"/>
      <c r="T39" s="5">
        <v>100</v>
      </c>
      <c r="U39" s="20">
        <v>0.17300000000000001</v>
      </c>
      <c r="V39" s="20">
        <v>3.9600000000000003E-2</v>
      </c>
      <c r="W39" s="20">
        <f t="shared" si="19"/>
        <v>0.21260000000000001</v>
      </c>
      <c r="X39" s="20"/>
      <c r="Y39" s="5">
        <v>315</v>
      </c>
      <c r="Z39" s="5"/>
      <c r="AA39" s="20">
        <v>0.17300000000000001</v>
      </c>
      <c r="AB39" s="20">
        <v>3.9600000000000003E-2</v>
      </c>
      <c r="AC39" s="20">
        <f t="shared" si="20"/>
        <v>0.21260000000000001</v>
      </c>
      <c r="AD39" s="20"/>
      <c r="AE39" s="5">
        <v>100</v>
      </c>
      <c r="AF39" s="20">
        <v>0.1726</v>
      </c>
      <c r="AG39" s="20">
        <v>2.86E-2</v>
      </c>
      <c r="AH39" s="20">
        <f t="shared" si="21"/>
        <v>0.20119999999999999</v>
      </c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5">
        <v>315</v>
      </c>
      <c r="BC39" s="5"/>
      <c r="BD39" s="20">
        <v>0.1726</v>
      </c>
      <c r="BE39" s="20">
        <v>2.86E-2</v>
      </c>
      <c r="BF39" s="20">
        <f t="shared" si="22"/>
        <v>0.20119999999999999</v>
      </c>
      <c r="BG39" s="20"/>
      <c r="BH39" s="5">
        <v>1000</v>
      </c>
      <c r="BI39" s="5"/>
      <c r="BJ39" s="20">
        <v>0.1726</v>
      </c>
      <c r="BK39" s="20">
        <v>2.3599999999999999E-2</v>
      </c>
      <c r="BL39" s="20">
        <f t="shared" si="23"/>
        <v>0.19620000000000001</v>
      </c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17"/>
      <c r="CA39" s="20"/>
      <c r="CB39" s="20"/>
      <c r="CC39" s="20"/>
      <c r="CD39" s="21"/>
      <c r="CE39" s="21"/>
      <c r="CF39" s="21"/>
      <c r="CG39" s="21"/>
      <c r="CH39" s="28"/>
      <c r="CI39" s="21"/>
      <c r="CJ39" s="21"/>
      <c r="CK39" s="21"/>
      <c r="CL39" s="12"/>
      <c r="CM39" s="21"/>
      <c r="CN39" s="21"/>
      <c r="CO39" s="21"/>
      <c r="CP39" s="21"/>
      <c r="CQ39" s="5">
        <v>155</v>
      </c>
      <c r="CR39" s="20">
        <v>0</v>
      </c>
      <c r="CS39" s="20">
        <v>6.5500000000000003E-2</v>
      </c>
      <c r="CT39" s="20">
        <f t="shared" si="15"/>
        <v>6.5500000000000003E-2</v>
      </c>
      <c r="CU39" s="21"/>
      <c r="CV39" s="12"/>
      <c r="CW39" s="21"/>
      <c r="CX39" s="21"/>
      <c r="CY39" s="21"/>
      <c r="CZ39" s="21"/>
      <c r="DA39" s="5">
        <f t="shared" si="16"/>
        <v>240</v>
      </c>
      <c r="DB39" s="20">
        <v>0</v>
      </c>
      <c r="DC39" s="22">
        <v>3.9600000000000003E-2</v>
      </c>
      <c r="DD39" s="20">
        <f t="shared" si="10"/>
        <v>3.9600000000000003E-2</v>
      </c>
      <c r="DE39" s="20"/>
      <c r="DF39" s="17"/>
      <c r="DG39" s="17"/>
      <c r="DH39" s="20"/>
      <c r="DI39" s="20"/>
      <c r="DJ39" s="20"/>
      <c r="DK39" s="21"/>
      <c r="DL39" s="17">
        <v>455</v>
      </c>
      <c r="DM39" s="17"/>
      <c r="DN39" s="20">
        <v>0</v>
      </c>
      <c r="DO39" s="20">
        <v>3.9600000000000003E-2</v>
      </c>
      <c r="DP39" s="20">
        <f t="shared" si="11"/>
        <v>3.9600000000000003E-2</v>
      </c>
      <c r="DQ39" s="20"/>
      <c r="DR39" s="17"/>
      <c r="DS39" s="17"/>
      <c r="DT39" s="20"/>
      <c r="DU39" s="22"/>
      <c r="DV39" s="20"/>
      <c r="DW39" s="21"/>
      <c r="DX39" s="5">
        <v>1140</v>
      </c>
      <c r="DY39" s="17"/>
      <c r="DZ39" s="20">
        <v>0</v>
      </c>
      <c r="EA39" s="20">
        <v>2.3599999999999999E-2</v>
      </c>
      <c r="EB39" s="20">
        <f t="shared" si="12"/>
        <v>2.3599999999999999E-2</v>
      </c>
      <c r="EC39" s="20"/>
      <c r="ED39" s="20"/>
      <c r="EE39" s="20"/>
      <c r="EF39" s="20"/>
      <c r="EG39" s="20"/>
      <c r="EH39" s="20"/>
      <c r="EI39" s="20"/>
      <c r="EJ39" s="20"/>
      <c r="EK39" s="17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4"/>
      <c r="FN39" s="3">
        <f t="shared" ref="FN39:FN70" si="24">+C39</f>
        <v>9</v>
      </c>
      <c r="FO39" s="3">
        <f t="shared" ref="FO39:FO70" si="25">+B39</f>
        <v>1994</v>
      </c>
    </row>
    <row r="40" spans="2:171" ht="15" x14ac:dyDescent="0.2">
      <c r="B40" s="3">
        <v>1994</v>
      </c>
      <c r="C40" s="3">
        <v>10</v>
      </c>
      <c r="D40" s="20"/>
      <c r="E40" s="5">
        <v>4</v>
      </c>
      <c r="F40" s="20">
        <v>0.18279999999999999</v>
      </c>
      <c r="G40" s="20">
        <v>0.15989999999999999</v>
      </c>
      <c r="H40" s="20">
        <f t="shared" si="17"/>
        <v>0.3427</v>
      </c>
      <c r="I40" s="20"/>
      <c r="J40" s="5">
        <v>15</v>
      </c>
      <c r="K40" s="20">
        <v>0.18279999999999999</v>
      </c>
      <c r="L40" s="20">
        <v>6.5500000000000003E-2</v>
      </c>
      <c r="M40" s="20">
        <f t="shared" si="1"/>
        <v>0.24829999999999999</v>
      </c>
      <c r="N40" s="20"/>
      <c r="O40" s="5">
        <v>15</v>
      </c>
      <c r="P40" s="27">
        <v>0.18279999999999999</v>
      </c>
      <c r="Q40" s="20">
        <v>6.5500000000000003E-2</v>
      </c>
      <c r="R40" s="20">
        <f t="shared" si="18"/>
        <v>0.24829999999999999</v>
      </c>
      <c r="S40" s="20"/>
      <c r="T40" s="5">
        <v>100</v>
      </c>
      <c r="U40" s="20">
        <v>0.18279999999999999</v>
      </c>
      <c r="V40" s="20">
        <v>3.9600000000000003E-2</v>
      </c>
      <c r="W40" s="20">
        <f t="shared" si="19"/>
        <v>0.22239999999999999</v>
      </c>
      <c r="X40" s="20"/>
      <c r="Y40" s="5">
        <v>315</v>
      </c>
      <c r="Z40" s="5"/>
      <c r="AA40" s="20">
        <v>0.18279999999999999</v>
      </c>
      <c r="AB40" s="20">
        <v>3.9600000000000003E-2</v>
      </c>
      <c r="AC40" s="20">
        <f t="shared" si="20"/>
        <v>0.22239999999999999</v>
      </c>
      <c r="AD40" s="20"/>
      <c r="AE40" s="5">
        <v>100</v>
      </c>
      <c r="AF40" s="20">
        <v>0.18239999999999998</v>
      </c>
      <c r="AG40" s="20">
        <v>2.86E-2</v>
      </c>
      <c r="AH40" s="20">
        <f t="shared" si="21"/>
        <v>0.21099999999999997</v>
      </c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5">
        <v>315</v>
      </c>
      <c r="BC40" s="5"/>
      <c r="BD40" s="20">
        <v>0.18239999999999998</v>
      </c>
      <c r="BE40" s="20">
        <v>2.86E-2</v>
      </c>
      <c r="BF40" s="20">
        <f t="shared" si="22"/>
        <v>0.21099999999999997</v>
      </c>
      <c r="BG40" s="20"/>
      <c r="BH40" s="5">
        <v>1000</v>
      </c>
      <c r="BI40" s="5"/>
      <c r="BJ40" s="20">
        <v>0.18239999999999998</v>
      </c>
      <c r="BK40" s="20">
        <v>2.3599999999999999E-2</v>
      </c>
      <c r="BL40" s="20">
        <f t="shared" si="23"/>
        <v>0.20599999999999999</v>
      </c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17"/>
      <c r="CA40" s="20"/>
      <c r="CB40" s="20"/>
      <c r="CC40" s="20"/>
      <c r="CD40" s="21"/>
      <c r="CE40" s="21"/>
      <c r="CF40" s="21"/>
      <c r="CG40" s="21"/>
      <c r="CH40" s="28"/>
      <c r="CI40" s="21"/>
      <c r="CJ40" s="21"/>
      <c r="CK40" s="21"/>
      <c r="CL40" s="12"/>
      <c r="CM40" s="21"/>
      <c r="CN40" s="21"/>
      <c r="CO40" s="21"/>
      <c r="CP40" s="21"/>
      <c r="CQ40" s="5">
        <v>155</v>
      </c>
      <c r="CR40" s="20">
        <v>0</v>
      </c>
      <c r="CS40" s="20">
        <v>6.5500000000000003E-2</v>
      </c>
      <c r="CT40" s="20">
        <f t="shared" si="15"/>
        <v>6.5500000000000003E-2</v>
      </c>
      <c r="CU40" s="21"/>
      <c r="CV40" s="12"/>
      <c r="CW40" s="21"/>
      <c r="CX40" s="21"/>
      <c r="CY40" s="21"/>
      <c r="CZ40" s="21"/>
      <c r="DA40" s="5">
        <f t="shared" si="16"/>
        <v>240</v>
      </c>
      <c r="DB40" s="20">
        <v>0</v>
      </c>
      <c r="DC40" s="22">
        <v>3.9600000000000003E-2</v>
      </c>
      <c r="DD40" s="20">
        <f t="shared" si="10"/>
        <v>3.9600000000000003E-2</v>
      </c>
      <c r="DE40" s="20"/>
      <c r="DF40" s="17"/>
      <c r="DG40" s="17"/>
      <c r="DH40" s="20"/>
      <c r="DI40" s="20"/>
      <c r="DJ40" s="20"/>
      <c r="DK40" s="21"/>
      <c r="DL40" s="17">
        <v>455</v>
      </c>
      <c r="DM40" s="17"/>
      <c r="DN40" s="20">
        <v>0</v>
      </c>
      <c r="DO40" s="20">
        <v>3.9600000000000003E-2</v>
      </c>
      <c r="DP40" s="20">
        <f t="shared" si="11"/>
        <v>3.9600000000000003E-2</v>
      </c>
      <c r="DQ40" s="20"/>
      <c r="DR40" s="17"/>
      <c r="DS40" s="17"/>
      <c r="DT40" s="20"/>
      <c r="DU40" s="22"/>
      <c r="DV40" s="20"/>
      <c r="DW40" s="21"/>
      <c r="DX40" s="5">
        <v>1140</v>
      </c>
      <c r="DY40" s="17"/>
      <c r="DZ40" s="20">
        <v>0</v>
      </c>
      <c r="EA40" s="20">
        <v>2.3599999999999999E-2</v>
      </c>
      <c r="EB40" s="20">
        <f t="shared" si="12"/>
        <v>2.3599999999999999E-2</v>
      </c>
      <c r="EC40" s="20"/>
      <c r="ED40" s="20"/>
      <c r="EE40" s="20"/>
      <c r="EF40" s="20"/>
      <c r="EG40" s="20"/>
      <c r="EH40" s="20"/>
      <c r="EI40" s="20"/>
      <c r="EJ40" s="20"/>
      <c r="EK40" s="17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4"/>
      <c r="FN40" s="3">
        <f t="shared" si="24"/>
        <v>10</v>
      </c>
      <c r="FO40" s="3">
        <f t="shared" si="25"/>
        <v>1994</v>
      </c>
    </row>
    <row r="41" spans="2:171" ht="15" x14ac:dyDescent="0.2">
      <c r="B41" s="3">
        <v>1994</v>
      </c>
      <c r="C41" s="3">
        <v>11</v>
      </c>
      <c r="D41" s="20"/>
      <c r="E41" s="5">
        <v>4</v>
      </c>
      <c r="F41" s="20">
        <v>0.33189999999999997</v>
      </c>
      <c r="G41" s="20">
        <v>0.15989999999999999</v>
      </c>
      <c r="H41" s="20">
        <f t="shared" si="17"/>
        <v>0.49179999999999996</v>
      </c>
      <c r="I41" s="20"/>
      <c r="J41" s="5">
        <v>15</v>
      </c>
      <c r="K41" s="20">
        <v>0.33189999999999997</v>
      </c>
      <c r="L41" s="20">
        <v>6.5500000000000003E-2</v>
      </c>
      <c r="M41" s="20">
        <f t="shared" si="1"/>
        <v>0.39739999999999998</v>
      </c>
      <c r="N41" s="20"/>
      <c r="O41" s="5">
        <v>15</v>
      </c>
      <c r="P41" s="27">
        <v>0.33189999999999997</v>
      </c>
      <c r="Q41" s="20">
        <v>6.5500000000000003E-2</v>
      </c>
      <c r="R41" s="20">
        <f t="shared" si="18"/>
        <v>0.39739999999999998</v>
      </c>
      <c r="S41" s="20"/>
      <c r="T41" s="5">
        <v>100</v>
      </c>
      <c r="U41" s="20">
        <v>0.33189999999999997</v>
      </c>
      <c r="V41" s="20">
        <v>3.9600000000000003E-2</v>
      </c>
      <c r="W41" s="20">
        <f t="shared" si="19"/>
        <v>0.3715</v>
      </c>
      <c r="X41" s="20"/>
      <c r="Y41" s="5">
        <v>315</v>
      </c>
      <c r="Z41" s="5"/>
      <c r="AA41" s="20">
        <v>0.33189999999999997</v>
      </c>
      <c r="AB41" s="20">
        <v>3.9600000000000003E-2</v>
      </c>
      <c r="AC41" s="20">
        <f t="shared" si="20"/>
        <v>0.3715</v>
      </c>
      <c r="AD41" s="20"/>
      <c r="AE41" s="5">
        <v>100</v>
      </c>
      <c r="AF41" s="20">
        <v>0.17619999999999997</v>
      </c>
      <c r="AG41" s="20">
        <v>2.86E-2</v>
      </c>
      <c r="AH41" s="20">
        <f t="shared" si="21"/>
        <v>0.20479999999999998</v>
      </c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5">
        <v>315</v>
      </c>
      <c r="BC41" s="5"/>
      <c r="BD41" s="20">
        <v>0.17619999999999997</v>
      </c>
      <c r="BE41" s="20">
        <v>2.86E-2</v>
      </c>
      <c r="BF41" s="20">
        <f t="shared" si="22"/>
        <v>0.20479999999999998</v>
      </c>
      <c r="BG41" s="20"/>
      <c r="BH41" s="5">
        <v>1000</v>
      </c>
      <c r="BI41" s="5"/>
      <c r="BJ41" s="20">
        <v>0.17619999999999997</v>
      </c>
      <c r="BK41" s="20">
        <v>2.3599999999999999E-2</v>
      </c>
      <c r="BL41" s="20">
        <f t="shared" si="23"/>
        <v>0.19979999999999998</v>
      </c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17"/>
      <c r="CA41" s="20"/>
      <c r="CB41" s="20"/>
      <c r="CC41" s="20"/>
      <c r="CD41" s="21"/>
      <c r="CE41" s="21"/>
      <c r="CF41" s="21"/>
      <c r="CG41" s="21"/>
      <c r="CH41" s="28"/>
      <c r="CI41" s="21"/>
      <c r="CJ41" s="21"/>
      <c r="CK41" s="21"/>
      <c r="CL41" s="12"/>
      <c r="CM41" s="21"/>
      <c r="CN41" s="21"/>
      <c r="CO41" s="21"/>
      <c r="CP41" s="21"/>
      <c r="CQ41" s="5">
        <v>155</v>
      </c>
      <c r="CR41" s="20">
        <v>0</v>
      </c>
      <c r="CS41" s="20">
        <v>6.5500000000000003E-2</v>
      </c>
      <c r="CT41" s="20">
        <f t="shared" si="15"/>
        <v>6.5500000000000003E-2</v>
      </c>
      <c r="CU41" s="21"/>
      <c r="CV41" s="12"/>
      <c r="CW41" s="21"/>
      <c r="CX41" s="21"/>
      <c r="CY41" s="21"/>
      <c r="CZ41" s="21"/>
      <c r="DA41" s="5">
        <f t="shared" si="16"/>
        <v>240</v>
      </c>
      <c r="DB41" s="20">
        <v>0</v>
      </c>
      <c r="DC41" s="22">
        <v>3.9600000000000003E-2</v>
      </c>
      <c r="DD41" s="20">
        <f t="shared" si="10"/>
        <v>3.9600000000000003E-2</v>
      </c>
      <c r="DE41" s="20"/>
      <c r="DF41" s="17"/>
      <c r="DG41" s="17"/>
      <c r="DH41" s="20"/>
      <c r="DI41" s="20"/>
      <c r="DJ41" s="20"/>
      <c r="DK41" s="21"/>
      <c r="DL41" s="17">
        <v>455</v>
      </c>
      <c r="DM41" s="17"/>
      <c r="DN41" s="20">
        <v>0</v>
      </c>
      <c r="DO41" s="20">
        <v>3.9600000000000003E-2</v>
      </c>
      <c r="DP41" s="20">
        <f t="shared" si="11"/>
        <v>3.9600000000000003E-2</v>
      </c>
      <c r="DQ41" s="20"/>
      <c r="DR41" s="17"/>
      <c r="DS41" s="17"/>
      <c r="DT41" s="20"/>
      <c r="DU41" s="22"/>
      <c r="DV41" s="20"/>
      <c r="DW41" s="21"/>
      <c r="DX41" s="5">
        <v>1140</v>
      </c>
      <c r="DY41" s="17"/>
      <c r="DZ41" s="20">
        <v>0</v>
      </c>
      <c r="EA41" s="20">
        <v>2.3599999999999999E-2</v>
      </c>
      <c r="EB41" s="20">
        <f t="shared" si="12"/>
        <v>2.3599999999999999E-2</v>
      </c>
      <c r="EC41" s="20"/>
      <c r="ED41" s="20"/>
      <c r="EE41" s="20"/>
      <c r="EF41" s="20"/>
      <c r="EG41" s="20"/>
      <c r="EH41" s="20"/>
      <c r="EI41" s="20"/>
      <c r="EJ41" s="20"/>
      <c r="EK41" s="17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4"/>
      <c r="FN41" s="3">
        <f t="shared" si="24"/>
        <v>11</v>
      </c>
      <c r="FO41" s="3">
        <f t="shared" si="25"/>
        <v>1994</v>
      </c>
    </row>
    <row r="42" spans="2:171" ht="15" x14ac:dyDescent="0.2">
      <c r="B42" s="3">
        <v>1994</v>
      </c>
      <c r="C42" s="3">
        <v>12</v>
      </c>
      <c r="D42" s="20"/>
      <c r="E42" s="5">
        <v>4</v>
      </c>
      <c r="F42" s="20">
        <v>0.3599</v>
      </c>
      <c r="G42" s="20">
        <v>0.15989999999999999</v>
      </c>
      <c r="H42" s="20">
        <f t="shared" si="17"/>
        <v>0.51980000000000004</v>
      </c>
      <c r="I42" s="20"/>
      <c r="J42" s="5">
        <v>15</v>
      </c>
      <c r="K42" s="20">
        <v>0.3599</v>
      </c>
      <c r="L42" s="20">
        <v>6.5500000000000003E-2</v>
      </c>
      <c r="M42" s="20">
        <f t="shared" si="1"/>
        <v>0.4254</v>
      </c>
      <c r="N42" s="20"/>
      <c r="O42" s="5">
        <v>15</v>
      </c>
      <c r="P42" s="27">
        <v>0.3599</v>
      </c>
      <c r="Q42" s="20">
        <v>6.5500000000000003E-2</v>
      </c>
      <c r="R42" s="20">
        <f t="shared" si="18"/>
        <v>0.4254</v>
      </c>
      <c r="S42" s="20"/>
      <c r="T42" s="5">
        <v>100</v>
      </c>
      <c r="U42" s="20">
        <v>0.3599</v>
      </c>
      <c r="V42" s="20">
        <v>3.9600000000000003E-2</v>
      </c>
      <c r="W42" s="20">
        <f t="shared" si="19"/>
        <v>0.39950000000000002</v>
      </c>
      <c r="X42" s="20"/>
      <c r="Y42" s="5">
        <v>315</v>
      </c>
      <c r="Z42" s="5"/>
      <c r="AA42" s="20">
        <v>0.3599</v>
      </c>
      <c r="AB42" s="20">
        <v>3.9600000000000003E-2</v>
      </c>
      <c r="AC42" s="20">
        <f t="shared" si="20"/>
        <v>0.39950000000000002</v>
      </c>
      <c r="AD42" s="20"/>
      <c r="AE42" s="5">
        <v>100</v>
      </c>
      <c r="AF42" s="20">
        <v>0.20449999999999999</v>
      </c>
      <c r="AG42" s="20">
        <v>2.86E-2</v>
      </c>
      <c r="AH42" s="20">
        <f t="shared" si="21"/>
        <v>0.23309999999999997</v>
      </c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5">
        <v>315</v>
      </c>
      <c r="BC42" s="5"/>
      <c r="BD42" s="20">
        <v>0.20449999999999999</v>
      </c>
      <c r="BE42" s="20">
        <v>2.86E-2</v>
      </c>
      <c r="BF42" s="20">
        <f t="shared" si="22"/>
        <v>0.23309999999999997</v>
      </c>
      <c r="BG42" s="20"/>
      <c r="BH42" s="5">
        <v>1000</v>
      </c>
      <c r="BI42" s="5"/>
      <c r="BJ42" s="20">
        <v>0.20449999999999999</v>
      </c>
      <c r="BK42" s="20">
        <v>2.3599999999999999E-2</v>
      </c>
      <c r="BL42" s="20">
        <f t="shared" si="23"/>
        <v>0.2281</v>
      </c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17"/>
      <c r="CA42" s="20"/>
      <c r="CB42" s="20"/>
      <c r="CC42" s="20"/>
      <c r="CD42" s="21"/>
      <c r="CE42" s="21"/>
      <c r="CF42" s="21"/>
      <c r="CG42" s="21"/>
      <c r="CH42" s="28"/>
      <c r="CI42" s="21"/>
      <c r="CJ42" s="21"/>
      <c r="CK42" s="21"/>
      <c r="CL42" s="12"/>
      <c r="CM42" s="21"/>
      <c r="CN42" s="21"/>
      <c r="CO42" s="21"/>
      <c r="CP42" s="21"/>
      <c r="CQ42" s="5">
        <v>155</v>
      </c>
      <c r="CR42" s="20">
        <v>0</v>
      </c>
      <c r="CS42" s="20">
        <v>6.5500000000000003E-2</v>
      </c>
      <c r="CT42" s="20">
        <f t="shared" si="15"/>
        <v>6.5500000000000003E-2</v>
      </c>
      <c r="CU42" s="21"/>
      <c r="CV42" s="12"/>
      <c r="CW42" s="21"/>
      <c r="CX42" s="21"/>
      <c r="CY42" s="21"/>
      <c r="CZ42" s="21"/>
      <c r="DA42" s="5">
        <f t="shared" si="16"/>
        <v>240</v>
      </c>
      <c r="DB42" s="20">
        <v>0</v>
      </c>
      <c r="DC42" s="22">
        <v>3.9600000000000003E-2</v>
      </c>
      <c r="DD42" s="20">
        <f t="shared" si="10"/>
        <v>3.9600000000000003E-2</v>
      </c>
      <c r="DE42" s="20"/>
      <c r="DF42" s="17"/>
      <c r="DG42" s="17"/>
      <c r="DH42" s="20"/>
      <c r="DI42" s="20"/>
      <c r="DJ42" s="20"/>
      <c r="DK42" s="21"/>
      <c r="DL42" s="17">
        <v>455</v>
      </c>
      <c r="DM42" s="17"/>
      <c r="DN42" s="20">
        <v>0</v>
      </c>
      <c r="DO42" s="20">
        <v>3.9600000000000003E-2</v>
      </c>
      <c r="DP42" s="20">
        <f t="shared" si="11"/>
        <v>3.9600000000000003E-2</v>
      </c>
      <c r="DQ42" s="20"/>
      <c r="DR42" s="17"/>
      <c r="DS42" s="17"/>
      <c r="DT42" s="20"/>
      <c r="DU42" s="22"/>
      <c r="DV42" s="20"/>
      <c r="DW42" s="21"/>
      <c r="DX42" s="5">
        <v>1140</v>
      </c>
      <c r="DY42" s="17"/>
      <c r="DZ42" s="20">
        <v>0</v>
      </c>
      <c r="EA42" s="20">
        <v>2.3599999999999999E-2</v>
      </c>
      <c r="EB42" s="20">
        <f t="shared" si="12"/>
        <v>2.3599999999999999E-2</v>
      </c>
      <c r="EC42" s="20"/>
      <c r="ED42" s="20"/>
      <c r="EE42" s="20"/>
      <c r="EF42" s="20"/>
      <c r="EG42" s="20"/>
      <c r="EH42" s="20"/>
      <c r="EI42" s="20"/>
      <c r="EJ42" s="20"/>
      <c r="EK42" s="17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4"/>
      <c r="FN42" s="3">
        <f t="shared" si="24"/>
        <v>12</v>
      </c>
      <c r="FO42" s="3">
        <f t="shared" si="25"/>
        <v>1994</v>
      </c>
    </row>
    <row r="43" spans="2:171" ht="15" x14ac:dyDescent="0.2">
      <c r="B43" s="3">
        <v>1995</v>
      </c>
      <c r="C43" s="3">
        <v>1</v>
      </c>
      <c r="D43" s="20"/>
      <c r="E43" s="5">
        <v>4</v>
      </c>
      <c r="F43" s="20">
        <v>0.37050000000000005</v>
      </c>
      <c r="G43" s="20">
        <v>0.15989999999999999</v>
      </c>
      <c r="H43" s="20">
        <f t="shared" si="17"/>
        <v>0.53039999999999998</v>
      </c>
      <c r="I43" s="20"/>
      <c r="J43" s="5">
        <v>15</v>
      </c>
      <c r="K43" s="20">
        <v>0.37050000000000005</v>
      </c>
      <c r="L43" s="20">
        <v>6.5500000000000003E-2</v>
      </c>
      <c r="M43" s="20">
        <f t="shared" si="1"/>
        <v>0.43600000000000005</v>
      </c>
      <c r="N43" s="20"/>
      <c r="O43" s="5">
        <v>15</v>
      </c>
      <c r="P43" s="27">
        <v>0.37050000000000005</v>
      </c>
      <c r="Q43" s="20">
        <v>6.5500000000000003E-2</v>
      </c>
      <c r="R43" s="20">
        <f t="shared" si="18"/>
        <v>0.43600000000000005</v>
      </c>
      <c r="S43" s="20"/>
      <c r="T43" s="5">
        <v>100</v>
      </c>
      <c r="U43" s="20">
        <v>0.37050000000000005</v>
      </c>
      <c r="V43" s="20">
        <v>3.9600000000000003E-2</v>
      </c>
      <c r="W43" s="20">
        <f t="shared" si="19"/>
        <v>0.41010000000000008</v>
      </c>
      <c r="X43" s="20"/>
      <c r="Y43" s="5">
        <v>315</v>
      </c>
      <c r="Z43" s="5"/>
      <c r="AA43" s="20">
        <v>0.37050000000000005</v>
      </c>
      <c r="AB43" s="20">
        <v>3.9600000000000003E-2</v>
      </c>
      <c r="AC43" s="20">
        <f t="shared" si="20"/>
        <v>0.41010000000000008</v>
      </c>
      <c r="AD43" s="20"/>
      <c r="AE43" s="5">
        <v>100</v>
      </c>
      <c r="AF43" s="20">
        <v>0.21339999999999998</v>
      </c>
      <c r="AG43" s="20">
        <v>2.86E-2</v>
      </c>
      <c r="AH43" s="20">
        <f t="shared" si="21"/>
        <v>0.24199999999999999</v>
      </c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5">
        <v>315</v>
      </c>
      <c r="BC43" s="5"/>
      <c r="BD43" s="20">
        <v>0.21339999999999998</v>
      </c>
      <c r="BE43" s="20">
        <v>2.86E-2</v>
      </c>
      <c r="BF43" s="20">
        <f t="shared" si="22"/>
        <v>0.24199999999999999</v>
      </c>
      <c r="BG43" s="20"/>
      <c r="BH43" s="5">
        <v>1000</v>
      </c>
      <c r="BI43" s="5"/>
      <c r="BJ43" s="20">
        <v>0.21339999999999998</v>
      </c>
      <c r="BK43" s="20">
        <v>2.3599999999999999E-2</v>
      </c>
      <c r="BL43" s="20">
        <f t="shared" si="23"/>
        <v>0.23699999999999999</v>
      </c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17"/>
      <c r="CA43" s="20"/>
      <c r="CB43" s="20"/>
      <c r="CC43" s="20"/>
      <c r="CD43" s="21"/>
      <c r="CE43" s="21"/>
      <c r="CF43" s="21"/>
      <c r="CG43" s="21"/>
      <c r="CH43" s="28"/>
      <c r="CI43" s="21"/>
      <c r="CJ43" s="21"/>
      <c r="CK43" s="21"/>
      <c r="CL43" s="12"/>
      <c r="CM43" s="21"/>
      <c r="CN43" s="21"/>
      <c r="CO43" s="21"/>
      <c r="CP43" s="21"/>
      <c r="CQ43" s="5">
        <v>155</v>
      </c>
      <c r="CR43" s="20">
        <v>0</v>
      </c>
      <c r="CS43" s="20">
        <v>6.5500000000000003E-2</v>
      </c>
      <c r="CT43" s="20">
        <f t="shared" si="15"/>
        <v>6.5500000000000003E-2</v>
      </c>
      <c r="CU43" s="21"/>
      <c r="CV43" s="12"/>
      <c r="CW43" s="21"/>
      <c r="CX43" s="21"/>
      <c r="CY43" s="21"/>
      <c r="CZ43" s="21"/>
      <c r="DA43" s="5">
        <f t="shared" si="16"/>
        <v>240</v>
      </c>
      <c r="DB43" s="20">
        <v>0</v>
      </c>
      <c r="DC43" s="22">
        <v>3.9600000000000003E-2</v>
      </c>
      <c r="DD43" s="20">
        <f t="shared" si="10"/>
        <v>3.9600000000000003E-2</v>
      </c>
      <c r="DE43" s="20"/>
      <c r="DF43" s="17"/>
      <c r="DG43" s="17"/>
      <c r="DH43" s="20"/>
      <c r="DI43" s="20"/>
      <c r="DJ43" s="20"/>
      <c r="DK43" s="21"/>
      <c r="DL43" s="17">
        <v>455</v>
      </c>
      <c r="DM43" s="17"/>
      <c r="DN43" s="20">
        <v>0</v>
      </c>
      <c r="DO43" s="20">
        <v>3.9600000000000003E-2</v>
      </c>
      <c r="DP43" s="20">
        <f t="shared" si="11"/>
        <v>3.9600000000000003E-2</v>
      </c>
      <c r="DQ43" s="20"/>
      <c r="DR43" s="17"/>
      <c r="DS43" s="17"/>
      <c r="DT43" s="20"/>
      <c r="DU43" s="22"/>
      <c r="DV43" s="20"/>
      <c r="DW43" s="21"/>
      <c r="DX43" s="5">
        <v>1140</v>
      </c>
      <c r="DY43" s="17"/>
      <c r="DZ43" s="20">
        <v>0</v>
      </c>
      <c r="EA43" s="20">
        <v>2.3599999999999999E-2</v>
      </c>
      <c r="EB43" s="20">
        <f t="shared" si="12"/>
        <v>2.3599999999999999E-2</v>
      </c>
      <c r="EC43" s="20"/>
      <c r="ED43" s="20"/>
      <c r="EE43" s="20"/>
      <c r="EF43" s="20"/>
      <c r="EG43" s="20"/>
      <c r="EH43" s="20"/>
      <c r="EI43" s="20"/>
      <c r="EJ43" s="20"/>
      <c r="EK43" s="17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4"/>
      <c r="FN43" s="3">
        <f t="shared" si="24"/>
        <v>1</v>
      </c>
      <c r="FO43" s="3">
        <f t="shared" si="25"/>
        <v>1995</v>
      </c>
    </row>
    <row r="44" spans="2:171" ht="15" x14ac:dyDescent="0.2">
      <c r="B44" s="3">
        <v>1995</v>
      </c>
      <c r="C44" s="3">
        <v>2</v>
      </c>
      <c r="D44" s="20"/>
      <c r="E44" s="5">
        <v>4</v>
      </c>
      <c r="F44" s="20">
        <v>0.38100000000000001</v>
      </c>
      <c r="G44" s="20">
        <v>0.15989999999999999</v>
      </c>
      <c r="H44" s="20">
        <f t="shared" si="17"/>
        <v>0.54089999999999994</v>
      </c>
      <c r="I44" s="20"/>
      <c r="J44" s="5">
        <v>15</v>
      </c>
      <c r="K44" s="20">
        <v>0.38100000000000001</v>
      </c>
      <c r="L44" s="20">
        <v>6.5500000000000003E-2</v>
      </c>
      <c r="M44" s="20">
        <f t="shared" si="1"/>
        <v>0.44650000000000001</v>
      </c>
      <c r="N44" s="20"/>
      <c r="O44" s="5">
        <v>15</v>
      </c>
      <c r="P44" s="27">
        <v>0.38100000000000001</v>
      </c>
      <c r="Q44" s="20">
        <v>6.5500000000000003E-2</v>
      </c>
      <c r="R44" s="20">
        <f t="shared" si="18"/>
        <v>0.44650000000000001</v>
      </c>
      <c r="S44" s="20"/>
      <c r="T44" s="5">
        <v>100</v>
      </c>
      <c r="U44" s="20">
        <v>0.38100000000000001</v>
      </c>
      <c r="V44" s="20">
        <v>3.9600000000000003E-2</v>
      </c>
      <c r="W44" s="20">
        <f t="shared" si="19"/>
        <v>0.42060000000000003</v>
      </c>
      <c r="X44" s="20"/>
      <c r="Y44" s="5">
        <v>315</v>
      </c>
      <c r="Z44" s="5"/>
      <c r="AA44" s="20">
        <v>0.38100000000000001</v>
      </c>
      <c r="AB44" s="20">
        <v>3.9600000000000003E-2</v>
      </c>
      <c r="AC44" s="20">
        <f t="shared" si="20"/>
        <v>0.42060000000000003</v>
      </c>
      <c r="AD44" s="20"/>
      <c r="AE44" s="5">
        <v>100</v>
      </c>
      <c r="AF44" s="20">
        <v>0.21249999999999999</v>
      </c>
      <c r="AG44" s="20">
        <v>2.86E-2</v>
      </c>
      <c r="AH44" s="20">
        <f t="shared" si="21"/>
        <v>0.24109999999999998</v>
      </c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5">
        <v>315</v>
      </c>
      <c r="BC44" s="5"/>
      <c r="BD44" s="20">
        <v>0.21249999999999999</v>
      </c>
      <c r="BE44" s="20">
        <v>2.86E-2</v>
      </c>
      <c r="BF44" s="20">
        <f t="shared" si="22"/>
        <v>0.24109999999999998</v>
      </c>
      <c r="BG44" s="20"/>
      <c r="BH44" s="5">
        <v>1000</v>
      </c>
      <c r="BI44" s="5"/>
      <c r="BJ44" s="20">
        <v>0.21249999999999999</v>
      </c>
      <c r="BK44" s="20">
        <v>2.3599999999999999E-2</v>
      </c>
      <c r="BL44" s="20">
        <f t="shared" si="23"/>
        <v>0.2361</v>
      </c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17"/>
      <c r="CA44" s="20"/>
      <c r="CB44" s="20"/>
      <c r="CC44" s="20"/>
      <c r="CD44" s="21"/>
      <c r="CE44" s="21"/>
      <c r="CF44" s="21"/>
      <c r="CG44" s="21"/>
      <c r="CH44" s="28"/>
      <c r="CI44" s="21"/>
      <c r="CJ44" s="21"/>
      <c r="CK44" s="21"/>
      <c r="CL44" s="12"/>
      <c r="CM44" s="21"/>
      <c r="CN44" s="21"/>
      <c r="CO44" s="21"/>
      <c r="CP44" s="21"/>
      <c r="CQ44" s="5">
        <v>155</v>
      </c>
      <c r="CR44" s="20">
        <v>1E-4</v>
      </c>
      <c r="CS44" s="20">
        <v>6.5500000000000003E-2</v>
      </c>
      <c r="CT44" s="20">
        <f t="shared" si="15"/>
        <v>6.5600000000000006E-2</v>
      </c>
      <c r="CU44" s="21"/>
      <c r="CV44" s="12"/>
      <c r="CW44" s="21"/>
      <c r="CX44" s="21"/>
      <c r="CY44" s="21"/>
      <c r="CZ44" s="21"/>
      <c r="DA44" s="5">
        <f t="shared" si="16"/>
        <v>240</v>
      </c>
      <c r="DB44" s="20">
        <v>1E-4</v>
      </c>
      <c r="DC44" s="22">
        <v>3.9600000000000003E-2</v>
      </c>
      <c r="DD44" s="20">
        <f t="shared" si="10"/>
        <v>3.9700000000000006E-2</v>
      </c>
      <c r="DE44" s="20"/>
      <c r="DF44" s="17"/>
      <c r="DG44" s="17"/>
      <c r="DH44" s="20"/>
      <c r="DI44" s="20"/>
      <c r="DJ44" s="20"/>
      <c r="DK44" s="21"/>
      <c r="DL44" s="17">
        <v>455</v>
      </c>
      <c r="DM44" s="17"/>
      <c r="DN44" s="20">
        <v>1E-4</v>
      </c>
      <c r="DO44" s="20">
        <v>3.9600000000000003E-2</v>
      </c>
      <c r="DP44" s="20">
        <f t="shared" si="11"/>
        <v>3.9700000000000006E-2</v>
      </c>
      <c r="DQ44" s="20"/>
      <c r="DR44" s="17"/>
      <c r="DS44" s="17"/>
      <c r="DT44" s="20"/>
      <c r="DU44" s="22"/>
      <c r="DV44" s="20"/>
      <c r="DW44" s="21"/>
      <c r="DX44" s="5">
        <v>1140</v>
      </c>
      <c r="DY44" s="17"/>
      <c r="DZ44" s="20">
        <v>1E-4</v>
      </c>
      <c r="EA44" s="20">
        <v>2.3599999999999999E-2</v>
      </c>
      <c r="EB44" s="20">
        <f t="shared" si="12"/>
        <v>2.3699999999999999E-2</v>
      </c>
      <c r="EC44" s="20"/>
      <c r="ED44" s="20"/>
      <c r="EE44" s="20"/>
      <c r="EF44" s="20"/>
      <c r="EG44" s="20"/>
      <c r="EH44" s="20"/>
      <c r="EI44" s="20"/>
      <c r="EJ44" s="20"/>
      <c r="EK44" s="17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4"/>
      <c r="FN44" s="3">
        <f t="shared" si="24"/>
        <v>2</v>
      </c>
      <c r="FO44" s="3">
        <f t="shared" si="25"/>
        <v>1995</v>
      </c>
    </row>
    <row r="45" spans="2:171" ht="15" x14ac:dyDescent="0.2">
      <c r="B45" s="3">
        <v>1995</v>
      </c>
      <c r="C45" s="3">
        <v>3</v>
      </c>
      <c r="D45" s="20"/>
      <c r="E45" s="5">
        <v>4</v>
      </c>
      <c r="F45" s="20">
        <v>0.37859999999999999</v>
      </c>
      <c r="G45" s="20">
        <v>0.15989999999999999</v>
      </c>
      <c r="H45" s="20">
        <f t="shared" si="17"/>
        <v>0.53849999999999998</v>
      </c>
      <c r="I45" s="20"/>
      <c r="J45" s="5">
        <v>15</v>
      </c>
      <c r="K45" s="20">
        <v>0.37859999999999999</v>
      </c>
      <c r="L45" s="20">
        <v>6.5500000000000003E-2</v>
      </c>
      <c r="M45" s="20">
        <f t="shared" si="1"/>
        <v>0.44409999999999999</v>
      </c>
      <c r="N45" s="20"/>
      <c r="O45" s="5">
        <v>15</v>
      </c>
      <c r="P45" s="27">
        <v>0.37859999999999999</v>
      </c>
      <c r="Q45" s="20">
        <v>6.5500000000000003E-2</v>
      </c>
      <c r="R45" s="20">
        <f t="shared" si="18"/>
        <v>0.44409999999999999</v>
      </c>
      <c r="S45" s="20"/>
      <c r="T45" s="5">
        <v>100</v>
      </c>
      <c r="U45" s="20">
        <v>0.37859999999999999</v>
      </c>
      <c r="V45" s="20">
        <v>3.9600000000000003E-2</v>
      </c>
      <c r="W45" s="20">
        <f t="shared" si="19"/>
        <v>0.41820000000000002</v>
      </c>
      <c r="X45" s="20"/>
      <c r="Y45" s="5">
        <v>315</v>
      </c>
      <c r="Z45" s="5"/>
      <c r="AA45" s="20">
        <v>0.37859999999999999</v>
      </c>
      <c r="AB45" s="20">
        <v>3.9600000000000003E-2</v>
      </c>
      <c r="AC45" s="20">
        <f t="shared" si="20"/>
        <v>0.41820000000000002</v>
      </c>
      <c r="AD45" s="20"/>
      <c r="AE45" s="5">
        <v>100</v>
      </c>
      <c r="AF45" s="20">
        <v>0.19969999999999999</v>
      </c>
      <c r="AG45" s="20">
        <v>2.86E-2</v>
      </c>
      <c r="AH45" s="20">
        <f t="shared" si="21"/>
        <v>0.2283</v>
      </c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5">
        <v>315</v>
      </c>
      <c r="BC45" s="5"/>
      <c r="BD45" s="20">
        <v>0.19969999999999999</v>
      </c>
      <c r="BE45" s="20">
        <v>2.86E-2</v>
      </c>
      <c r="BF45" s="20">
        <f t="shared" si="22"/>
        <v>0.2283</v>
      </c>
      <c r="BG45" s="20"/>
      <c r="BH45" s="5">
        <v>1000</v>
      </c>
      <c r="BI45" s="5"/>
      <c r="BJ45" s="20">
        <v>0.19969999999999999</v>
      </c>
      <c r="BK45" s="20">
        <v>2.3599999999999999E-2</v>
      </c>
      <c r="BL45" s="20">
        <f t="shared" si="23"/>
        <v>0.2233</v>
      </c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17"/>
      <c r="CA45" s="20"/>
      <c r="CB45" s="20"/>
      <c r="CC45" s="20"/>
      <c r="CD45" s="21"/>
      <c r="CE45" s="21"/>
      <c r="CF45" s="21"/>
      <c r="CG45" s="21"/>
      <c r="CH45" s="28"/>
      <c r="CI45" s="21"/>
      <c r="CJ45" s="21"/>
      <c r="CK45" s="21"/>
      <c r="CL45" s="12"/>
      <c r="CM45" s="21"/>
      <c r="CN45" s="21"/>
      <c r="CO45" s="21"/>
      <c r="CP45" s="21"/>
      <c r="CQ45" s="5">
        <v>155</v>
      </c>
      <c r="CR45" s="20">
        <v>1E-4</v>
      </c>
      <c r="CS45" s="20">
        <v>6.5500000000000003E-2</v>
      </c>
      <c r="CT45" s="20">
        <f t="shared" si="15"/>
        <v>6.5600000000000006E-2</v>
      </c>
      <c r="CU45" s="21"/>
      <c r="CV45" s="12"/>
      <c r="CW45" s="21"/>
      <c r="CX45" s="21"/>
      <c r="CY45" s="21"/>
      <c r="CZ45" s="21"/>
      <c r="DA45" s="5">
        <f t="shared" si="16"/>
        <v>240</v>
      </c>
      <c r="DB45" s="20">
        <v>1E-4</v>
      </c>
      <c r="DC45" s="22">
        <v>3.9600000000000003E-2</v>
      </c>
      <c r="DD45" s="20">
        <f t="shared" si="10"/>
        <v>3.9700000000000006E-2</v>
      </c>
      <c r="DE45" s="20"/>
      <c r="DF45" s="17"/>
      <c r="DG45" s="17"/>
      <c r="DH45" s="20"/>
      <c r="DI45" s="20"/>
      <c r="DJ45" s="20"/>
      <c r="DK45" s="21"/>
      <c r="DL45" s="17">
        <v>455</v>
      </c>
      <c r="DM45" s="17"/>
      <c r="DN45" s="20">
        <v>1E-4</v>
      </c>
      <c r="DO45" s="20">
        <v>3.9600000000000003E-2</v>
      </c>
      <c r="DP45" s="20">
        <f t="shared" si="11"/>
        <v>3.9700000000000006E-2</v>
      </c>
      <c r="DQ45" s="20"/>
      <c r="DR45" s="17"/>
      <c r="DS45" s="17"/>
      <c r="DT45" s="20"/>
      <c r="DU45" s="22"/>
      <c r="DV45" s="20"/>
      <c r="DW45" s="21"/>
      <c r="DX45" s="5">
        <v>1140</v>
      </c>
      <c r="DY45" s="17"/>
      <c r="DZ45" s="20">
        <v>1E-4</v>
      </c>
      <c r="EA45" s="20">
        <v>2.3599999999999999E-2</v>
      </c>
      <c r="EB45" s="20">
        <f t="shared" si="12"/>
        <v>2.3699999999999999E-2</v>
      </c>
      <c r="EC45" s="20"/>
      <c r="ED45" s="20"/>
      <c r="EE45" s="20"/>
      <c r="EF45" s="20"/>
      <c r="EG45" s="20"/>
      <c r="EH45" s="20"/>
      <c r="EI45" s="20"/>
      <c r="EJ45" s="20"/>
      <c r="EK45" s="17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4"/>
      <c r="FN45" s="3">
        <f t="shared" si="24"/>
        <v>3</v>
      </c>
      <c r="FO45" s="3">
        <f t="shared" si="25"/>
        <v>1995</v>
      </c>
    </row>
    <row r="46" spans="2:171" ht="15" x14ac:dyDescent="0.2">
      <c r="B46" s="3">
        <v>1995</v>
      </c>
      <c r="C46" s="3">
        <v>4</v>
      </c>
      <c r="D46" s="20"/>
      <c r="E46" s="5">
        <v>4</v>
      </c>
      <c r="F46" s="20">
        <v>0.36130000000000001</v>
      </c>
      <c r="G46" s="20">
        <v>0.15989999999999999</v>
      </c>
      <c r="H46" s="20">
        <f t="shared" si="17"/>
        <v>0.5212</v>
      </c>
      <c r="I46" s="20"/>
      <c r="J46" s="5">
        <v>15</v>
      </c>
      <c r="K46" s="20">
        <v>0.36130000000000001</v>
      </c>
      <c r="L46" s="20">
        <v>6.5500000000000003E-2</v>
      </c>
      <c r="M46" s="20">
        <f t="shared" si="1"/>
        <v>0.42680000000000001</v>
      </c>
      <c r="N46" s="20"/>
      <c r="O46" s="5">
        <v>15</v>
      </c>
      <c r="P46" s="27">
        <v>0.36130000000000001</v>
      </c>
      <c r="Q46" s="20">
        <v>6.5500000000000003E-2</v>
      </c>
      <c r="R46" s="20">
        <f t="shared" si="18"/>
        <v>0.42680000000000001</v>
      </c>
      <c r="S46" s="20"/>
      <c r="T46" s="5">
        <v>100</v>
      </c>
      <c r="U46" s="20">
        <v>0.36130000000000001</v>
      </c>
      <c r="V46" s="20">
        <v>3.9600000000000003E-2</v>
      </c>
      <c r="W46" s="20">
        <f t="shared" si="19"/>
        <v>0.40090000000000003</v>
      </c>
      <c r="X46" s="20"/>
      <c r="Y46" s="5">
        <v>315</v>
      </c>
      <c r="Z46" s="5"/>
      <c r="AA46" s="20">
        <v>0.36130000000000001</v>
      </c>
      <c r="AB46" s="20">
        <v>3.9600000000000003E-2</v>
      </c>
      <c r="AC46" s="20">
        <f t="shared" si="20"/>
        <v>0.40090000000000003</v>
      </c>
      <c r="AD46" s="20"/>
      <c r="AE46" s="5">
        <v>100</v>
      </c>
      <c r="AF46" s="20">
        <v>0.18840000000000001</v>
      </c>
      <c r="AG46" s="20">
        <v>2.86E-2</v>
      </c>
      <c r="AH46" s="20">
        <f t="shared" si="21"/>
        <v>0.21700000000000003</v>
      </c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5">
        <v>315</v>
      </c>
      <c r="BC46" s="5"/>
      <c r="BD46" s="20">
        <v>0.18840000000000001</v>
      </c>
      <c r="BE46" s="20">
        <v>2.86E-2</v>
      </c>
      <c r="BF46" s="20">
        <f t="shared" si="22"/>
        <v>0.21700000000000003</v>
      </c>
      <c r="BG46" s="20"/>
      <c r="BH46" s="5">
        <v>1000</v>
      </c>
      <c r="BI46" s="5"/>
      <c r="BJ46" s="20">
        <v>0.18840000000000001</v>
      </c>
      <c r="BK46" s="20">
        <v>2.3599999999999999E-2</v>
      </c>
      <c r="BL46" s="20">
        <f t="shared" si="23"/>
        <v>0.21200000000000002</v>
      </c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17"/>
      <c r="CA46" s="20"/>
      <c r="CB46" s="20"/>
      <c r="CC46" s="20"/>
      <c r="CD46" s="21"/>
      <c r="CE46" s="21"/>
      <c r="CF46" s="21"/>
      <c r="CG46" s="21"/>
      <c r="CH46" s="28"/>
      <c r="CI46" s="21"/>
      <c r="CJ46" s="21"/>
      <c r="CK46" s="21"/>
      <c r="CL46" s="12"/>
      <c r="CM46" s="21"/>
      <c r="CN46" s="21"/>
      <c r="CO46" s="21"/>
      <c r="CP46" s="21"/>
      <c r="CQ46" s="5">
        <v>155</v>
      </c>
      <c r="CR46" s="20">
        <v>1E-4</v>
      </c>
      <c r="CS46" s="20">
        <v>6.5500000000000003E-2</v>
      </c>
      <c r="CT46" s="20">
        <f t="shared" si="15"/>
        <v>6.5600000000000006E-2</v>
      </c>
      <c r="CU46" s="21"/>
      <c r="CV46" s="12"/>
      <c r="CW46" s="21"/>
      <c r="CX46" s="21"/>
      <c r="CY46" s="21"/>
      <c r="CZ46" s="21"/>
      <c r="DA46" s="5">
        <f t="shared" si="16"/>
        <v>240</v>
      </c>
      <c r="DB46" s="20">
        <v>1E-4</v>
      </c>
      <c r="DC46" s="22">
        <v>3.9600000000000003E-2</v>
      </c>
      <c r="DD46" s="20">
        <f t="shared" si="10"/>
        <v>3.9700000000000006E-2</v>
      </c>
      <c r="DE46" s="20"/>
      <c r="DF46" s="17"/>
      <c r="DG46" s="17"/>
      <c r="DH46" s="20"/>
      <c r="DI46" s="20"/>
      <c r="DJ46" s="20"/>
      <c r="DK46" s="21"/>
      <c r="DL46" s="17">
        <v>455</v>
      </c>
      <c r="DM46" s="17"/>
      <c r="DN46" s="20">
        <v>1E-4</v>
      </c>
      <c r="DO46" s="20">
        <v>3.9600000000000003E-2</v>
      </c>
      <c r="DP46" s="20">
        <f t="shared" si="11"/>
        <v>3.9700000000000006E-2</v>
      </c>
      <c r="DQ46" s="20"/>
      <c r="DR46" s="17"/>
      <c r="DS46" s="17"/>
      <c r="DT46" s="20"/>
      <c r="DU46" s="22"/>
      <c r="DV46" s="20"/>
      <c r="DW46" s="21"/>
      <c r="DX46" s="5">
        <v>1140</v>
      </c>
      <c r="DY46" s="17"/>
      <c r="DZ46" s="20">
        <v>1E-4</v>
      </c>
      <c r="EA46" s="20">
        <v>2.3599999999999999E-2</v>
      </c>
      <c r="EB46" s="20">
        <f t="shared" si="12"/>
        <v>2.3699999999999999E-2</v>
      </c>
      <c r="EC46" s="20"/>
      <c r="ED46" s="20"/>
      <c r="EE46" s="20"/>
      <c r="EF46" s="20"/>
      <c r="EG46" s="20"/>
      <c r="EH46" s="20"/>
      <c r="EI46" s="20"/>
      <c r="EJ46" s="20"/>
      <c r="EK46" s="17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4"/>
      <c r="FN46" s="3">
        <f t="shared" si="24"/>
        <v>4</v>
      </c>
      <c r="FO46" s="3">
        <f t="shared" si="25"/>
        <v>1995</v>
      </c>
    </row>
    <row r="47" spans="2:171" ht="15" x14ac:dyDescent="0.2">
      <c r="B47" s="3">
        <v>1995</v>
      </c>
      <c r="C47" s="3">
        <v>5</v>
      </c>
      <c r="D47" s="20"/>
      <c r="E47" s="5">
        <v>4</v>
      </c>
      <c r="F47" s="20">
        <v>0.22320000000000001</v>
      </c>
      <c r="G47" s="20">
        <v>0.15989999999999999</v>
      </c>
      <c r="H47" s="20">
        <f t="shared" si="17"/>
        <v>0.3831</v>
      </c>
      <c r="I47" s="20"/>
      <c r="J47" s="5">
        <v>15</v>
      </c>
      <c r="K47" s="20">
        <v>0.22320000000000001</v>
      </c>
      <c r="L47" s="20">
        <v>6.5500000000000003E-2</v>
      </c>
      <c r="M47" s="20">
        <f t="shared" si="1"/>
        <v>0.28870000000000001</v>
      </c>
      <c r="N47" s="20"/>
      <c r="O47" s="5">
        <v>15</v>
      </c>
      <c r="P47" s="27">
        <v>0.22320000000000001</v>
      </c>
      <c r="Q47" s="20">
        <v>6.5500000000000003E-2</v>
      </c>
      <c r="R47" s="20">
        <f t="shared" si="18"/>
        <v>0.28870000000000001</v>
      </c>
      <c r="S47" s="20"/>
      <c r="T47" s="5">
        <v>100</v>
      </c>
      <c r="U47" s="20">
        <v>0.22320000000000001</v>
      </c>
      <c r="V47" s="20">
        <v>3.9600000000000003E-2</v>
      </c>
      <c r="W47" s="20">
        <f t="shared" si="19"/>
        <v>0.26280000000000003</v>
      </c>
      <c r="X47" s="20"/>
      <c r="Y47" s="5">
        <v>315</v>
      </c>
      <c r="Z47" s="5"/>
      <c r="AA47" s="20">
        <v>0.22320000000000001</v>
      </c>
      <c r="AB47" s="20">
        <v>3.9600000000000003E-2</v>
      </c>
      <c r="AC47" s="20">
        <f t="shared" si="20"/>
        <v>0.26280000000000003</v>
      </c>
      <c r="AD47" s="20"/>
      <c r="AE47" s="5">
        <v>100</v>
      </c>
      <c r="AF47" s="20">
        <v>0.22320000000000001</v>
      </c>
      <c r="AG47" s="20">
        <v>2.86E-2</v>
      </c>
      <c r="AH47" s="20">
        <f t="shared" si="21"/>
        <v>0.25180000000000002</v>
      </c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5">
        <v>315</v>
      </c>
      <c r="BC47" s="5"/>
      <c r="BD47" s="20">
        <v>0.22320000000000001</v>
      </c>
      <c r="BE47" s="20">
        <v>2.86E-2</v>
      </c>
      <c r="BF47" s="20">
        <f t="shared" si="22"/>
        <v>0.25180000000000002</v>
      </c>
      <c r="BG47" s="20"/>
      <c r="BH47" s="5">
        <v>1000</v>
      </c>
      <c r="BI47" s="5"/>
      <c r="BJ47" s="20">
        <v>0.22320000000000001</v>
      </c>
      <c r="BK47" s="20">
        <v>2.3599999999999999E-2</v>
      </c>
      <c r="BL47" s="20">
        <f t="shared" si="23"/>
        <v>0.24680000000000002</v>
      </c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17"/>
      <c r="CA47" s="20"/>
      <c r="CB47" s="20"/>
      <c r="CC47" s="20"/>
      <c r="CD47" s="21"/>
      <c r="CE47" s="21"/>
      <c r="CF47" s="21"/>
      <c r="CG47" s="21"/>
      <c r="CH47" s="28"/>
      <c r="CI47" s="21"/>
      <c r="CJ47" s="21"/>
      <c r="CK47" s="21"/>
      <c r="CL47" s="12"/>
      <c r="CM47" s="21"/>
      <c r="CN47" s="21"/>
      <c r="CO47" s="21"/>
      <c r="CP47" s="21"/>
      <c r="CQ47" s="5">
        <v>155</v>
      </c>
      <c r="CR47" s="20">
        <v>1E-4</v>
      </c>
      <c r="CS47" s="20">
        <v>6.5500000000000003E-2</v>
      </c>
      <c r="CT47" s="20">
        <f>(CR47+CS47)</f>
        <v>6.5600000000000006E-2</v>
      </c>
      <c r="CU47" s="21"/>
      <c r="CV47" s="12"/>
      <c r="CW47" s="21"/>
      <c r="CX47" s="21"/>
      <c r="CY47" s="21"/>
      <c r="CZ47" s="21"/>
      <c r="DA47" s="5">
        <f t="shared" si="16"/>
        <v>240</v>
      </c>
      <c r="DB47" s="20">
        <v>1E-4</v>
      </c>
      <c r="DC47" s="22">
        <v>3.9600000000000003E-2</v>
      </c>
      <c r="DD47" s="20">
        <f t="shared" ref="DD47:DD105" si="26">(DB47+DC47)</f>
        <v>3.9700000000000006E-2</v>
      </c>
      <c r="DE47" s="20"/>
      <c r="DF47" s="17"/>
      <c r="DG47" s="17"/>
      <c r="DH47" s="20"/>
      <c r="DI47" s="20"/>
      <c r="DJ47" s="20"/>
      <c r="DK47" s="21"/>
      <c r="DL47" s="17">
        <v>455</v>
      </c>
      <c r="DM47" s="17"/>
      <c r="DN47" s="20">
        <v>1E-4</v>
      </c>
      <c r="DO47" s="20">
        <v>3.9600000000000003E-2</v>
      </c>
      <c r="DP47" s="20">
        <f t="shared" ref="DP47:DP105" si="27">(DN47+DO47)</f>
        <v>3.9700000000000006E-2</v>
      </c>
      <c r="DQ47" s="20"/>
      <c r="DR47" s="17"/>
      <c r="DS47" s="17"/>
      <c r="DT47" s="20"/>
      <c r="DU47" s="22"/>
      <c r="DV47" s="20"/>
      <c r="DW47" s="21"/>
      <c r="DX47" s="5">
        <v>1140</v>
      </c>
      <c r="DY47" s="17"/>
      <c r="DZ47" s="20">
        <v>1E-4</v>
      </c>
      <c r="EA47" s="20">
        <v>2.3599999999999999E-2</v>
      </c>
      <c r="EB47" s="20">
        <f t="shared" ref="EB47:EB105" si="28">(DZ47+EA47)</f>
        <v>2.3699999999999999E-2</v>
      </c>
      <c r="EC47" s="20"/>
      <c r="ED47" s="20"/>
      <c r="EE47" s="20"/>
      <c r="EF47" s="20"/>
      <c r="EG47" s="20"/>
      <c r="EH47" s="20"/>
      <c r="EI47" s="20"/>
      <c r="EJ47" s="20"/>
      <c r="EK47" s="17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4"/>
      <c r="FN47" s="3">
        <f t="shared" si="24"/>
        <v>5</v>
      </c>
      <c r="FO47" s="3">
        <f t="shared" si="25"/>
        <v>1995</v>
      </c>
    </row>
    <row r="48" spans="2:171" ht="15" x14ac:dyDescent="0.2">
      <c r="B48" s="3">
        <v>1995</v>
      </c>
      <c r="C48" s="3">
        <v>6</v>
      </c>
      <c r="D48" s="20"/>
      <c r="E48" s="5">
        <v>4</v>
      </c>
      <c r="F48" s="20">
        <v>0.21642999999999996</v>
      </c>
      <c r="G48" s="20">
        <v>0.15989999999999999</v>
      </c>
      <c r="H48" s="20">
        <f t="shared" si="17"/>
        <v>0.37632999999999994</v>
      </c>
      <c r="I48" s="20"/>
      <c r="J48" s="5">
        <v>15</v>
      </c>
      <c r="K48" s="20">
        <v>0.21642999999999996</v>
      </c>
      <c r="L48" s="20">
        <v>6.5500000000000003E-2</v>
      </c>
      <c r="M48" s="20">
        <f t="shared" si="1"/>
        <v>0.28192999999999996</v>
      </c>
      <c r="N48" s="20"/>
      <c r="O48" s="5">
        <v>15</v>
      </c>
      <c r="P48" s="27">
        <v>0.21642999999999996</v>
      </c>
      <c r="Q48" s="20">
        <v>6.5500000000000003E-2</v>
      </c>
      <c r="R48" s="20">
        <f t="shared" si="18"/>
        <v>0.28192999999999996</v>
      </c>
      <c r="S48" s="20"/>
      <c r="T48" s="5">
        <v>100</v>
      </c>
      <c r="U48" s="20">
        <v>0.21642999999999996</v>
      </c>
      <c r="V48" s="20">
        <v>3.9600000000000003E-2</v>
      </c>
      <c r="W48" s="20">
        <f t="shared" si="19"/>
        <v>0.25602999999999998</v>
      </c>
      <c r="X48" s="20"/>
      <c r="Y48" s="5">
        <v>315</v>
      </c>
      <c r="Z48" s="5"/>
      <c r="AA48" s="20">
        <v>0.21642999999999996</v>
      </c>
      <c r="AB48" s="20">
        <v>3.9600000000000003E-2</v>
      </c>
      <c r="AC48" s="20">
        <f t="shared" si="20"/>
        <v>0.25602999999999998</v>
      </c>
      <c r="AD48" s="20"/>
      <c r="AE48" s="5">
        <v>100</v>
      </c>
      <c r="AF48" s="20">
        <v>0.21642999999999996</v>
      </c>
      <c r="AG48" s="20">
        <v>2.86E-2</v>
      </c>
      <c r="AH48" s="20">
        <f t="shared" si="21"/>
        <v>0.24502999999999997</v>
      </c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5">
        <v>315</v>
      </c>
      <c r="BC48" s="5"/>
      <c r="BD48" s="20">
        <v>0.21642999999999996</v>
      </c>
      <c r="BE48" s="20">
        <v>2.86E-2</v>
      </c>
      <c r="BF48" s="20">
        <f t="shared" si="22"/>
        <v>0.24502999999999997</v>
      </c>
      <c r="BG48" s="20"/>
      <c r="BH48" s="5">
        <v>1000</v>
      </c>
      <c r="BI48" s="5"/>
      <c r="BJ48" s="20">
        <v>0.21642999999999996</v>
      </c>
      <c r="BK48" s="20">
        <v>2.3599999999999999E-2</v>
      </c>
      <c r="BL48" s="20">
        <f t="shared" si="23"/>
        <v>0.24002999999999997</v>
      </c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17"/>
      <c r="CA48" s="20"/>
      <c r="CB48" s="20"/>
      <c r="CC48" s="20"/>
      <c r="CD48" s="21"/>
      <c r="CE48" s="21"/>
      <c r="CF48" s="21"/>
      <c r="CG48" s="21"/>
      <c r="CH48" s="28"/>
      <c r="CI48" s="21"/>
      <c r="CJ48" s="21"/>
      <c r="CK48" s="21"/>
      <c r="CL48" s="12"/>
      <c r="CM48" s="21"/>
      <c r="CN48" s="21"/>
      <c r="CO48" s="21"/>
      <c r="CP48" s="21"/>
      <c r="CQ48" s="5">
        <v>155</v>
      </c>
      <c r="CR48" s="20">
        <v>1E-4</v>
      </c>
      <c r="CS48" s="20">
        <v>6.5500000000000003E-2</v>
      </c>
      <c r="CT48" s="20">
        <f t="shared" ref="CT48:CT105" si="29">(CR48+CS48)</f>
        <v>6.5600000000000006E-2</v>
      </c>
      <c r="CU48" s="21"/>
      <c r="CV48" s="12"/>
      <c r="CW48" s="21"/>
      <c r="CX48" s="21"/>
      <c r="CY48" s="21"/>
      <c r="CZ48" s="21"/>
      <c r="DA48" s="5">
        <f t="shared" si="16"/>
        <v>240</v>
      </c>
      <c r="DB48" s="20">
        <v>1E-4</v>
      </c>
      <c r="DC48" s="22">
        <v>3.9600000000000003E-2</v>
      </c>
      <c r="DD48" s="20">
        <f t="shared" si="26"/>
        <v>3.9700000000000006E-2</v>
      </c>
      <c r="DE48" s="20"/>
      <c r="DF48" s="17"/>
      <c r="DG48" s="17"/>
      <c r="DH48" s="20"/>
      <c r="DI48" s="20"/>
      <c r="DJ48" s="20"/>
      <c r="DK48" s="21"/>
      <c r="DL48" s="17">
        <v>455</v>
      </c>
      <c r="DM48" s="17"/>
      <c r="DN48" s="20">
        <v>1E-4</v>
      </c>
      <c r="DO48" s="20">
        <v>3.9600000000000003E-2</v>
      </c>
      <c r="DP48" s="20">
        <f t="shared" si="27"/>
        <v>3.9700000000000006E-2</v>
      </c>
      <c r="DQ48" s="20"/>
      <c r="DR48" s="17"/>
      <c r="DS48" s="17"/>
      <c r="DT48" s="20"/>
      <c r="DU48" s="22"/>
      <c r="DV48" s="20"/>
      <c r="DW48" s="21"/>
      <c r="DX48" s="5">
        <v>1140</v>
      </c>
      <c r="DY48" s="17"/>
      <c r="DZ48" s="20">
        <v>1E-4</v>
      </c>
      <c r="EA48" s="20">
        <v>2.3599999999999999E-2</v>
      </c>
      <c r="EB48" s="20">
        <f t="shared" si="28"/>
        <v>2.3699999999999999E-2</v>
      </c>
      <c r="EC48" s="20"/>
      <c r="ED48" s="20"/>
      <c r="EE48" s="20"/>
      <c r="EF48" s="20"/>
      <c r="EG48" s="20"/>
      <c r="EH48" s="20"/>
      <c r="EI48" s="20"/>
      <c r="EJ48" s="20"/>
      <c r="EK48" s="17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4"/>
      <c r="FN48" s="3">
        <f t="shared" si="24"/>
        <v>6</v>
      </c>
      <c r="FO48" s="3">
        <f t="shared" si="25"/>
        <v>1995</v>
      </c>
    </row>
    <row r="49" spans="2:171" ht="15" x14ac:dyDescent="0.2">
      <c r="B49" s="3">
        <v>1995</v>
      </c>
      <c r="C49" s="3">
        <v>7</v>
      </c>
      <c r="D49" s="20"/>
      <c r="E49" s="5">
        <v>4</v>
      </c>
      <c r="F49" s="20">
        <v>0.16699999999999998</v>
      </c>
      <c r="G49" s="20">
        <v>0.15989999999999999</v>
      </c>
      <c r="H49" s="20">
        <f t="shared" si="17"/>
        <v>0.32689999999999997</v>
      </c>
      <c r="I49" s="20"/>
      <c r="J49" s="5">
        <v>15</v>
      </c>
      <c r="K49" s="20">
        <v>0.16699999999999998</v>
      </c>
      <c r="L49" s="20">
        <v>6.5500000000000003E-2</v>
      </c>
      <c r="M49" s="20">
        <f t="shared" si="1"/>
        <v>0.23249999999999998</v>
      </c>
      <c r="N49" s="20"/>
      <c r="O49" s="5">
        <v>15</v>
      </c>
      <c r="P49" s="27">
        <v>0.16699999999999998</v>
      </c>
      <c r="Q49" s="20">
        <v>6.5500000000000003E-2</v>
      </c>
      <c r="R49" s="20">
        <f t="shared" si="18"/>
        <v>0.23249999999999998</v>
      </c>
      <c r="S49" s="20"/>
      <c r="T49" s="5">
        <v>100</v>
      </c>
      <c r="U49" s="20">
        <v>0.16699999999999998</v>
      </c>
      <c r="V49" s="20">
        <v>3.9600000000000003E-2</v>
      </c>
      <c r="W49" s="20">
        <f t="shared" si="19"/>
        <v>0.20659999999999998</v>
      </c>
      <c r="X49" s="20"/>
      <c r="Y49" s="5">
        <v>315</v>
      </c>
      <c r="Z49" s="5"/>
      <c r="AA49" s="20">
        <v>0.16699999999999998</v>
      </c>
      <c r="AB49" s="20">
        <v>3.9600000000000003E-2</v>
      </c>
      <c r="AC49" s="20">
        <f t="shared" si="20"/>
        <v>0.20659999999999998</v>
      </c>
      <c r="AD49" s="20"/>
      <c r="AE49" s="5">
        <v>100</v>
      </c>
      <c r="AF49" s="20">
        <v>0.16699999999999998</v>
      </c>
      <c r="AG49" s="20">
        <v>2.86E-2</v>
      </c>
      <c r="AH49" s="20">
        <f t="shared" si="21"/>
        <v>0.1956</v>
      </c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5">
        <v>315</v>
      </c>
      <c r="BC49" s="5"/>
      <c r="BD49" s="20">
        <v>0.16699999999999998</v>
      </c>
      <c r="BE49" s="20">
        <v>2.86E-2</v>
      </c>
      <c r="BF49" s="20">
        <f t="shared" si="22"/>
        <v>0.1956</v>
      </c>
      <c r="BG49" s="20"/>
      <c r="BH49" s="5">
        <v>1000</v>
      </c>
      <c r="BI49" s="5"/>
      <c r="BJ49" s="20">
        <v>0.16699999999999998</v>
      </c>
      <c r="BK49" s="20">
        <v>2.3599999999999999E-2</v>
      </c>
      <c r="BL49" s="20">
        <f t="shared" si="23"/>
        <v>0.19059999999999999</v>
      </c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17"/>
      <c r="CA49" s="20"/>
      <c r="CB49" s="20"/>
      <c r="CC49" s="20"/>
      <c r="CD49" s="21"/>
      <c r="CE49" s="21"/>
      <c r="CF49" s="21"/>
      <c r="CG49" s="21"/>
      <c r="CH49" s="28"/>
      <c r="CI49" s="21"/>
      <c r="CJ49" s="21"/>
      <c r="CK49" s="21"/>
      <c r="CL49" s="12"/>
      <c r="CM49" s="21"/>
      <c r="CN49" s="21"/>
      <c r="CO49" s="21"/>
      <c r="CP49" s="21"/>
      <c r="CQ49" s="5">
        <v>155</v>
      </c>
      <c r="CR49" s="20">
        <v>1E-4</v>
      </c>
      <c r="CS49" s="20">
        <v>6.5500000000000003E-2</v>
      </c>
      <c r="CT49" s="20">
        <f t="shared" si="29"/>
        <v>6.5600000000000006E-2</v>
      </c>
      <c r="CU49" s="21"/>
      <c r="CV49" s="12"/>
      <c r="CW49" s="21"/>
      <c r="CX49" s="21"/>
      <c r="CY49" s="21"/>
      <c r="CZ49" s="21"/>
      <c r="DA49" s="5">
        <f t="shared" si="16"/>
        <v>240</v>
      </c>
      <c r="DB49" s="20">
        <v>1E-4</v>
      </c>
      <c r="DC49" s="22">
        <v>3.9600000000000003E-2</v>
      </c>
      <c r="DD49" s="20">
        <f t="shared" si="26"/>
        <v>3.9700000000000006E-2</v>
      </c>
      <c r="DE49" s="20"/>
      <c r="DF49" s="17"/>
      <c r="DG49" s="17"/>
      <c r="DH49" s="20"/>
      <c r="DI49" s="20"/>
      <c r="DJ49" s="20"/>
      <c r="DK49" s="21"/>
      <c r="DL49" s="17">
        <v>455</v>
      </c>
      <c r="DM49" s="17"/>
      <c r="DN49" s="20">
        <v>1E-4</v>
      </c>
      <c r="DO49" s="20">
        <v>3.9600000000000003E-2</v>
      </c>
      <c r="DP49" s="20">
        <f t="shared" si="27"/>
        <v>3.9700000000000006E-2</v>
      </c>
      <c r="DQ49" s="20"/>
      <c r="DR49" s="17"/>
      <c r="DS49" s="17"/>
      <c r="DT49" s="20"/>
      <c r="DU49" s="22"/>
      <c r="DV49" s="20"/>
      <c r="DW49" s="21"/>
      <c r="DX49" s="5">
        <v>1140</v>
      </c>
      <c r="DY49" s="17"/>
      <c r="DZ49" s="20">
        <v>1E-4</v>
      </c>
      <c r="EA49" s="20">
        <v>2.3599999999999999E-2</v>
      </c>
      <c r="EB49" s="20">
        <f t="shared" si="28"/>
        <v>2.3699999999999999E-2</v>
      </c>
      <c r="EC49" s="20"/>
      <c r="ED49" s="20"/>
      <c r="EE49" s="20"/>
      <c r="EF49" s="20"/>
      <c r="EG49" s="20"/>
      <c r="EH49" s="20"/>
      <c r="EI49" s="20"/>
      <c r="EJ49" s="20"/>
      <c r="EK49" s="17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4"/>
      <c r="FN49" s="3">
        <f t="shared" si="24"/>
        <v>7</v>
      </c>
      <c r="FO49" s="3">
        <f t="shared" si="25"/>
        <v>1995</v>
      </c>
    </row>
    <row r="50" spans="2:171" ht="15" x14ac:dyDescent="0.2">
      <c r="B50" s="3">
        <v>1995</v>
      </c>
      <c r="C50" s="3">
        <v>8</v>
      </c>
      <c r="D50" s="20"/>
      <c r="E50" s="5">
        <v>4</v>
      </c>
      <c r="F50" s="20">
        <v>0.16099999999999998</v>
      </c>
      <c r="G50" s="20">
        <v>0.15989999999999999</v>
      </c>
      <c r="H50" s="20">
        <f t="shared" si="17"/>
        <v>0.32089999999999996</v>
      </c>
      <c r="I50" s="20"/>
      <c r="J50" s="5">
        <v>15</v>
      </c>
      <c r="K50" s="20">
        <v>0.16099999999999998</v>
      </c>
      <c r="L50" s="20">
        <v>6.5500000000000003E-2</v>
      </c>
      <c r="M50" s="20">
        <f t="shared" si="1"/>
        <v>0.22649999999999998</v>
      </c>
      <c r="N50" s="20"/>
      <c r="O50" s="5">
        <v>15</v>
      </c>
      <c r="P50" s="27">
        <v>0.16099999999999998</v>
      </c>
      <c r="Q50" s="20">
        <v>6.5500000000000003E-2</v>
      </c>
      <c r="R50" s="20">
        <f t="shared" si="18"/>
        <v>0.22649999999999998</v>
      </c>
      <c r="S50" s="20"/>
      <c r="T50" s="5">
        <v>100</v>
      </c>
      <c r="U50" s="20">
        <v>0.16099999999999998</v>
      </c>
      <c r="V50" s="20">
        <v>3.9600000000000003E-2</v>
      </c>
      <c r="W50" s="20">
        <f t="shared" si="19"/>
        <v>0.20059999999999997</v>
      </c>
      <c r="X50" s="20"/>
      <c r="Y50" s="5">
        <v>315</v>
      </c>
      <c r="Z50" s="5"/>
      <c r="AA50" s="20">
        <v>0.16099999999999998</v>
      </c>
      <c r="AB50" s="20">
        <v>3.9600000000000003E-2</v>
      </c>
      <c r="AC50" s="20">
        <f t="shared" si="20"/>
        <v>0.20059999999999997</v>
      </c>
      <c r="AD50" s="20"/>
      <c r="AE50" s="5">
        <v>100</v>
      </c>
      <c r="AF50" s="20">
        <v>0.16099999999999998</v>
      </c>
      <c r="AG50" s="20">
        <v>2.86E-2</v>
      </c>
      <c r="AH50" s="20">
        <f t="shared" si="21"/>
        <v>0.18959999999999999</v>
      </c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5">
        <v>315</v>
      </c>
      <c r="BC50" s="5"/>
      <c r="BD50" s="20">
        <v>0.16099999999999998</v>
      </c>
      <c r="BE50" s="20">
        <v>2.86E-2</v>
      </c>
      <c r="BF50" s="20">
        <f t="shared" si="22"/>
        <v>0.18959999999999999</v>
      </c>
      <c r="BG50" s="20"/>
      <c r="BH50" s="5">
        <v>1000</v>
      </c>
      <c r="BI50" s="5"/>
      <c r="BJ50" s="20">
        <v>0.16099999999999998</v>
      </c>
      <c r="BK50" s="20">
        <v>2.3599999999999999E-2</v>
      </c>
      <c r="BL50" s="20">
        <f t="shared" si="23"/>
        <v>0.18459999999999999</v>
      </c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17"/>
      <c r="CA50" s="20"/>
      <c r="CB50" s="20"/>
      <c r="CC50" s="20"/>
      <c r="CD50" s="21"/>
      <c r="CE50" s="21"/>
      <c r="CF50" s="21"/>
      <c r="CG50" s="21"/>
      <c r="CH50" s="28"/>
      <c r="CI50" s="21"/>
      <c r="CJ50" s="21"/>
      <c r="CK50" s="21"/>
      <c r="CL50" s="12"/>
      <c r="CM50" s="21"/>
      <c r="CN50" s="21"/>
      <c r="CO50" s="21"/>
      <c r="CP50" s="21"/>
      <c r="CQ50" s="5">
        <v>155</v>
      </c>
      <c r="CR50" s="20">
        <v>1E-4</v>
      </c>
      <c r="CS50" s="20">
        <v>6.5500000000000003E-2</v>
      </c>
      <c r="CT50" s="20">
        <f t="shared" si="29"/>
        <v>6.5600000000000006E-2</v>
      </c>
      <c r="CU50" s="21"/>
      <c r="CV50" s="12"/>
      <c r="CW50" s="21"/>
      <c r="CX50" s="21"/>
      <c r="CY50" s="21"/>
      <c r="CZ50" s="21"/>
      <c r="DA50" s="5">
        <f t="shared" si="16"/>
        <v>240</v>
      </c>
      <c r="DB50" s="20">
        <v>1E-4</v>
      </c>
      <c r="DC50" s="22">
        <v>3.9600000000000003E-2</v>
      </c>
      <c r="DD50" s="20">
        <f t="shared" si="26"/>
        <v>3.9700000000000006E-2</v>
      </c>
      <c r="DE50" s="20"/>
      <c r="DF50" s="17"/>
      <c r="DG50" s="17"/>
      <c r="DH50" s="20"/>
      <c r="DI50" s="20"/>
      <c r="DJ50" s="20"/>
      <c r="DK50" s="21"/>
      <c r="DL50" s="17">
        <v>455</v>
      </c>
      <c r="DM50" s="17"/>
      <c r="DN50" s="20">
        <v>1E-4</v>
      </c>
      <c r="DO50" s="20">
        <v>3.9600000000000003E-2</v>
      </c>
      <c r="DP50" s="20">
        <f t="shared" si="27"/>
        <v>3.9700000000000006E-2</v>
      </c>
      <c r="DQ50" s="20"/>
      <c r="DR50" s="17"/>
      <c r="DS50" s="17"/>
      <c r="DT50" s="20"/>
      <c r="DU50" s="22"/>
      <c r="DV50" s="20"/>
      <c r="DW50" s="21"/>
      <c r="DX50" s="5">
        <v>1140</v>
      </c>
      <c r="DY50" s="17"/>
      <c r="DZ50" s="20">
        <v>1E-4</v>
      </c>
      <c r="EA50" s="20">
        <v>2.3599999999999999E-2</v>
      </c>
      <c r="EB50" s="20">
        <f t="shared" si="28"/>
        <v>2.3699999999999999E-2</v>
      </c>
      <c r="EC50" s="20"/>
      <c r="ED50" s="20"/>
      <c r="EE50" s="20"/>
      <c r="EF50" s="20"/>
      <c r="EG50" s="20"/>
      <c r="EH50" s="20"/>
      <c r="EI50" s="20"/>
      <c r="EJ50" s="20"/>
      <c r="EK50" s="17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4"/>
      <c r="FN50" s="3">
        <f t="shared" si="24"/>
        <v>8</v>
      </c>
      <c r="FO50" s="3">
        <f t="shared" si="25"/>
        <v>1995</v>
      </c>
    </row>
    <row r="51" spans="2:171" ht="15" x14ac:dyDescent="0.2">
      <c r="B51" s="3">
        <v>1995</v>
      </c>
      <c r="C51" s="3">
        <v>9</v>
      </c>
      <c r="D51" s="20"/>
      <c r="E51" s="5">
        <v>4</v>
      </c>
      <c r="F51" s="20">
        <v>0.20610000000000001</v>
      </c>
      <c r="G51" s="20">
        <v>0.15989999999999999</v>
      </c>
      <c r="H51" s="20">
        <f t="shared" si="17"/>
        <v>0.36599999999999999</v>
      </c>
      <c r="I51" s="20"/>
      <c r="J51" s="5">
        <v>15</v>
      </c>
      <c r="K51" s="20">
        <v>0.20610000000000001</v>
      </c>
      <c r="L51" s="20">
        <v>6.5500000000000003E-2</v>
      </c>
      <c r="M51" s="20">
        <f t="shared" si="1"/>
        <v>0.27160000000000001</v>
      </c>
      <c r="N51" s="20"/>
      <c r="O51" s="5">
        <v>15</v>
      </c>
      <c r="P51" s="27">
        <v>0.20610000000000001</v>
      </c>
      <c r="Q51" s="20">
        <v>6.5500000000000003E-2</v>
      </c>
      <c r="R51" s="20">
        <f t="shared" si="18"/>
        <v>0.27160000000000001</v>
      </c>
      <c r="S51" s="20"/>
      <c r="T51" s="5">
        <v>100</v>
      </c>
      <c r="U51" s="20">
        <v>0.20610000000000001</v>
      </c>
      <c r="V51" s="20">
        <v>3.9600000000000003E-2</v>
      </c>
      <c r="W51" s="20">
        <f t="shared" si="19"/>
        <v>0.2457</v>
      </c>
      <c r="X51" s="20"/>
      <c r="Y51" s="5">
        <v>315</v>
      </c>
      <c r="Z51" s="5"/>
      <c r="AA51" s="20">
        <v>0.20610000000000001</v>
      </c>
      <c r="AB51" s="20">
        <v>3.9600000000000003E-2</v>
      </c>
      <c r="AC51" s="20">
        <f t="shared" si="20"/>
        <v>0.2457</v>
      </c>
      <c r="AD51" s="20"/>
      <c r="AE51" s="5">
        <v>100</v>
      </c>
      <c r="AF51" s="20">
        <v>0.20610000000000001</v>
      </c>
      <c r="AG51" s="20">
        <v>2.86E-2</v>
      </c>
      <c r="AH51" s="20">
        <f t="shared" si="21"/>
        <v>0.23470000000000002</v>
      </c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5">
        <v>315</v>
      </c>
      <c r="BC51" s="5"/>
      <c r="BD51" s="20">
        <v>0.20610000000000001</v>
      </c>
      <c r="BE51" s="20">
        <v>2.86E-2</v>
      </c>
      <c r="BF51" s="20">
        <f t="shared" si="22"/>
        <v>0.23470000000000002</v>
      </c>
      <c r="BG51" s="20"/>
      <c r="BH51" s="5">
        <v>1000</v>
      </c>
      <c r="BI51" s="5"/>
      <c r="BJ51" s="20">
        <v>0.20610000000000001</v>
      </c>
      <c r="BK51" s="20">
        <v>2.3599999999999999E-2</v>
      </c>
      <c r="BL51" s="20">
        <f t="shared" si="23"/>
        <v>0.22970000000000002</v>
      </c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17"/>
      <c r="CA51" s="20"/>
      <c r="CB51" s="20"/>
      <c r="CC51" s="20"/>
      <c r="CD51" s="21"/>
      <c r="CE51" s="21"/>
      <c r="CF51" s="21"/>
      <c r="CG51" s="21"/>
      <c r="CH51" s="28"/>
      <c r="CI51" s="21"/>
      <c r="CJ51" s="21"/>
      <c r="CK51" s="21"/>
      <c r="CL51" s="12"/>
      <c r="CM51" s="21"/>
      <c r="CN51" s="21"/>
      <c r="CO51" s="21"/>
      <c r="CP51" s="21"/>
      <c r="CQ51" s="5">
        <v>155</v>
      </c>
      <c r="CR51" s="20">
        <v>1E-4</v>
      </c>
      <c r="CS51" s="20">
        <v>6.5500000000000003E-2</v>
      </c>
      <c r="CT51" s="20">
        <f t="shared" si="29"/>
        <v>6.5600000000000006E-2</v>
      </c>
      <c r="CU51" s="21"/>
      <c r="CV51" s="12"/>
      <c r="CW51" s="21"/>
      <c r="CX51" s="21"/>
      <c r="CY51" s="21"/>
      <c r="CZ51" s="21"/>
      <c r="DA51" s="5">
        <f t="shared" si="16"/>
        <v>240</v>
      </c>
      <c r="DB51" s="20">
        <v>1E-4</v>
      </c>
      <c r="DC51" s="22">
        <v>3.9600000000000003E-2</v>
      </c>
      <c r="DD51" s="20">
        <f t="shared" si="26"/>
        <v>3.9700000000000006E-2</v>
      </c>
      <c r="DE51" s="20"/>
      <c r="DF51" s="17"/>
      <c r="DG51" s="17"/>
      <c r="DH51" s="20"/>
      <c r="DI51" s="20"/>
      <c r="DJ51" s="20"/>
      <c r="DK51" s="21"/>
      <c r="DL51" s="17">
        <v>455</v>
      </c>
      <c r="DM51" s="17"/>
      <c r="DN51" s="20">
        <v>1E-4</v>
      </c>
      <c r="DO51" s="20">
        <v>3.9600000000000003E-2</v>
      </c>
      <c r="DP51" s="20">
        <f t="shared" si="27"/>
        <v>3.9700000000000006E-2</v>
      </c>
      <c r="DQ51" s="20"/>
      <c r="DR51" s="17"/>
      <c r="DS51" s="17"/>
      <c r="DT51" s="20"/>
      <c r="DU51" s="22"/>
      <c r="DV51" s="20"/>
      <c r="DW51" s="21"/>
      <c r="DX51" s="5">
        <v>1140</v>
      </c>
      <c r="DY51" s="17"/>
      <c r="DZ51" s="20">
        <v>1E-4</v>
      </c>
      <c r="EA51" s="20">
        <v>2.3599999999999999E-2</v>
      </c>
      <c r="EB51" s="20">
        <f t="shared" si="28"/>
        <v>2.3699999999999999E-2</v>
      </c>
      <c r="EC51" s="20"/>
      <c r="ED51" s="20"/>
      <c r="EE51" s="20"/>
      <c r="EF51" s="20"/>
      <c r="EG51" s="20"/>
      <c r="EH51" s="20"/>
      <c r="EI51" s="20"/>
      <c r="EJ51" s="20"/>
      <c r="EK51" s="17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4"/>
      <c r="FN51" s="3">
        <f t="shared" si="24"/>
        <v>9</v>
      </c>
      <c r="FO51" s="3">
        <f t="shared" si="25"/>
        <v>1995</v>
      </c>
    </row>
    <row r="52" spans="2:171" ht="15" x14ac:dyDescent="0.2">
      <c r="B52" s="3">
        <v>1995</v>
      </c>
      <c r="C52" s="3">
        <v>10</v>
      </c>
      <c r="D52" s="20"/>
      <c r="E52" s="5">
        <v>4</v>
      </c>
      <c r="F52" s="20">
        <v>0.22640000000000002</v>
      </c>
      <c r="G52" s="20">
        <v>0.15989999999999999</v>
      </c>
      <c r="H52" s="20">
        <f t="shared" si="17"/>
        <v>0.38629999999999998</v>
      </c>
      <c r="I52" s="20"/>
      <c r="J52" s="5">
        <v>15</v>
      </c>
      <c r="K52" s="20">
        <v>0.22640000000000002</v>
      </c>
      <c r="L52" s="20">
        <v>6.5500000000000003E-2</v>
      </c>
      <c r="M52" s="20">
        <f t="shared" si="1"/>
        <v>0.29190000000000005</v>
      </c>
      <c r="N52" s="20"/>
      <c r="O52" s="5">
        <v>15</v>
      </c>
      <c r="P52" s="27">
        <v>0.22640000000000002</v>
      </c>
      <c r="Q52" s="20">
        <v>6.5500000000000003E-2</v>
      </c>
      <c r="R52" s="20">
        <f t="shared" si="18"/>
        <v>0.29190000000000005</v>
      </c>
      <c r="S52" s="20"/>
      <c r="T52" s="5">
        <v>100</v>
      </c>
      <c r="U52" s="20">
        <v>0.22640000000000002</v>
      </c>
      <c r="V52" s="20">
        <v>3.9600000000000003E-2</v>
      </c>
      <c r="W52" s="20">
        <f t="shared" si="19"/>
        <v>0.26600000000000001</v>
      </c>
      <c r="X52" s="20"/>
      <c r="Y52" s="5">
        <v>315</v>
      </c>
      <c r="Z52" s="5"/>
      <c r="AA52" s="20">
        <v>0.22640000000000002</v>
      </c>
      <c r="AB52" s="20">
        <v>3.9600000000000003E-2</v>
      </c>
      <c r="AC52" s="20">
        <f t="shared" si="20"/>
        <v>0.26600000000000001</v>
      </c>
      <c r="AD52" s="20"/>
      <c r="AE52" s="5">
        <v>100</v>
      </c>
      <c r="AF52" s="20">
        <v>0.22640000000000002</v>
      </c>
      <c r="AG52" s="20">
        <v>2.86E-2</v>
      </c>
      <c r="AH52" s="20">
        <f t="shared" si="21"/>
        <v>0.255</v>
      </c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5">
        <v>315</v>
      </c>
      <c r="BC52" s="5"/>
      <c r="BD52" s="20">
        <v>0.22640000000000002</v>
      </c>
      <c r="BE52" s="20">
        <v>2.86E-2</v>
      </c>
      <c r="BF52" s="20">
        <f t="shared" si="22"/>
        <v>0.255</v>
      </c>
      <c r="BG52" s="20"/>
      <c r="BH52" s="5">
        <v>1000</v>
      </c>
      <c r="BI52" s="5"/>
      <c r="BJ52" s="20">
        <v>0.22640000000000002</v>
      </c>
      <c r="BK52" s="20">
        <v>2.3599999999999999E-2</v>
      </c>
      <c r="BL52" s="20">
        <f t="shared" si="23"/>
        <v>0.25</v>
      </c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17"/>
      <c r="CA52" s="20"/>
      <c r="CB52" s="20"/>
      <c r="CC52" s="20"/>
      <c r="CD52" s="21"/>
      <c r="CE52" s="21"/>
      <c r="CF52" s="21"/>
      <c r="CG52" s="21"/>
      <c r="CH52" s="28"/>
      <c r="CI52" s="21"/>
      <c r="CJ52" s="21"/>
      <c r="CK52" s="21"/>
      <c r="CL52" s="12"/>
      <c r="CM52" s="21"/>
      <c r="CN52" s="21"/>
      <c r="CO52" s="21"/>
      <c r="CP52" s="21"/>
      <c r="CQ52" s="5">
        <v>155</v>
      </c>
      <c r="CR52" s="20">
        <v>1E-4</v>
      </c>
      <c r="CS52" s="20">
        <v>6.5500000000000003E-2</v>
      </c>
      <c r="CT52" s="20">
        <f t="shared" si="29"/>
        <v>6.5600000000000006E-2</v>
      </c>
      <c r="CU52" s="21"/>
      <c r="CV52" s="12"/>
      <c r="CW52" s="21"/>
      <c r="CX52" s="21"/>
      <c r="CY52" s="21"/>
      <c r="CZ52" s="21"/>
      <c r="DA52" s="5">
        <f t="shared" si="16"/>
        <v>240</v>
      </c>
      <c r="DB52" s="20">
        <v>1E-4</v>
      </c>
      <c r="DC52" s="22">
        <v>3.9600000000000003E-2</v>
      </c>
      <c r="DD52" s="20">
        <f t="shared" si="26"/>
        <v>3.9700000000000006E-2</v>
      </c>
      <c r="DE52" s="20"/>
      <c r="DF52" s="17"/>
      <c r="DG52" s="17"/>
      <c r="DH52" s="20"/>
      <c r="DI52" s="20"/>
      <c r="DJ52" s="20"/>
      <c r="DK52" s="21"/>
      <c r="DL52" s="17">
        <v>455</v>
      </c>
      <c r="DM52" s="17"/>
      <c r="DN52" s="20">
        <v>1E-4</v>
      </c>
      <c r="DO52" s="20">
        <v>3.9600000000000003E-2</v>
      </c>
      <c r="DP52" s="20">
        <f t="shared" si="27"/>
        <v>3.9700000000000006E-2</v>
      </c>
      <c r="DQ52" s="20"/>
      <c r="DR52" s="17"/>
      <c r="DS52" s="17"/>
      <c r="DT52" s="20"/>
      <c r="DU52" s="22"/>
      <c r="DV52" s="20"/>
      <c r="DW52" s="21"/>
      <c r="DX52" s="5">
        <v>1140</v>
      </c>
      <c r="DY52" s="17"/>
      <c r="DZ52" s="20">
        <v>1E-4</v>
      </c>
      <c r="EA52" s="20">
        <v>2.3599999999999999E-2</v>
      </c>
      <c r="EB52" s="20">
        <f t="shared" si="28"/>
        <v>2.3699999999999999E-2</v>
      </c>
      <c r="EC52" s="20"/>
      <c r="ED52" s="20"/>
      <c r="EE52" s="20"/>
      <c r="EF52" s="20"/>
      <c r="EG52" s="20"/>
      <c r="EH52" s="20"/>
      <c r="EI52" s="20"/>
      <c r="EJ52" s="20"/>
      <c r="EK52" s="17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4"/>
      <c r="FN52" s="3">
        <f t="shared" si="24"/>
        <v>10</v>
      </c>
      <c r="FO52" s="3">
        <f t="shared" si="25"/>
        <v>1995</v>
      </c>
    </row>
    <row r="53" spans="2:171" ht="15" x14ac:dyDescent="0.2">
      <c r="B53" s="3">
        <v>1995</v>
      </c>
      <c r="C53" s="3">
        <v>11</v>
      </c>
      <c r="D53" s="20"/>
      <c r="E53" s="5">
        <v>4</v>
      </c>
      <c r="F53" s="20">
        <v>0.38819999999999999</v>
      </c>
      <c r="G53" s="20">
        <v>0.15989999999999999</v>
      </c>
      <c r="H53" s="20">
        <f t="shared" si="17"/>
        <v>0.54810000000000003</v>
      </c>
      <c r="I53" s="20"/>
      <c r="J53" s="5">
        <v>15</v>
      </c>
      <c r="K53" s="20">
        <v>0.38819999999999999</v>
      </c>
      <c r="L53" s="20">
        <v>6.5500000000000003E-2</v>
      </c>
      <c r="M53" s="20">
        <f t="shared" si="1"/>
        <v>0.45369999999999999</v>
      </c>
      <c r="N53" s="20"/>
      <c r="O53" s="5">
        <v>15</v>
      </c>
      <c r="P53" s="27">
        <v>0.38819999999999999</v>
      </c>
      <c r="Q53" s="20">
        <v>6.5500000000000003E-2</v>
      </c>
      <c r="R53" s="20">
        <f t="shared" si="18"/>
        <v>0.45369999999999999</v>
      </c>
      <c r="S53" s="20"/>
      <c r="T53" s="5">
        <v>100</v>
      </c>
      <c r="U53" s="20">
        <v>0.38819999999999999</v>
      </c>
      <c r="V53" s="20">
        <v>3.9600000000000003E-2</v>
      </c>
      <c r="W53" s="20">
        <f t="shared" si="19"/>
        <v>0.42780000000000001</v>
      </c>
      <c r="X53" s="20"/>
      <c r="Y53" s="5">
        <v>315</v>
      </c>
      <c r="Z53" s="5"/>
      <c r="AA53" s="20">
        <v>0.38819999999999999</v>
      </c>
      <c r="AB53" s="20">
        <v>3.9600000000000003E-2</v>
      </c>
      <c r="AC53" s="20">
        <f t="shared" si="20"/>
        <v>0.42780000000000001</v>
      </c>
      <c r="AD53" s="20"/>
      <c r="AE53" s="5">
        <v>100</v>
      </c>
      <c r="AF53" s="20">
        <v>0.20709999999999998</v>
      </c>
      <c r="AG53" s="20">
        <v>2.86E-2</v>
      </c>
      <c r="AH53" s="20">
        <f t="shared" si="21"/>
        <v>0.23569999999999997</v>
      </c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5">
        <v>315</v>
      </c>
      <c r="BC53" s="5"/>
      <c r="BD53" s="20">
        <v>0.20709999999999998</v>
      </c>
      <c r="BE53" s="20">
        <v>2.86E-2</v>
      </c>
      <c r="BF53" s="20">
        <f t="shared" si="22"/>
        <v>0.23569999999999997</v>
      </c>
      <c r="BG53" s="20"/>
      <c r="BH53" s="5">
        <v>1000</v>
      </c>
      <c r="BI53" s="5"/>
      <c r="BJ53" s="20">
        <v>0.20709999999999998</v>
      </c>
      <c r="BK53" s="20">
        <v>2.3599999999999999E-2</v>
      </c>
      <c r="BL53" s="20">
        <f t="shared" si="23"/>
        <v>0.23069999999999999</v>
      </c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17"/>
      <c r="CA53" s="20"/>
      <c r="CB53" s="20"/>
      <c r="CC53" s="20"/>
      <c r="CD53" s="21"/>
      <c r="CE53" s="21"/>
      <c r="CF53" s="21"/>
      <c r="CG53" s="21"/>
      <c r="CH53" s="28"/>
      <c r="CI53" s="21"/>
      <c r="CJ53" s="21"/>
      <c r="CK53" s="21"/>
      <c r="CL53" s="12"/>
      <c r="CM53" s="21"/>
      <c r="CN53" s="21"/>
      <c r="CO53" s="21"/>
      <c r="CP53" s="21"/>
      <c r="CQ53" s="5">
        <v>155</v>
      </c>
      <c r="CR53" s="20">
        <v>1E-4</v>
      </c>
      <c r="CS53" s="20">
        <v>6.5500000000000003E-2</v>
      </c>
      <c r="CT53" s="20">
        <f t="shared" si="29"/>
        <v>6.5600000000000006E-2</v>
      </c>
      <c r="CU53" s="21"/>
      <c r="CV53" s="12"/>
      <c r="CW53" s="21"/>
      <c r="CX53" s="21"/>
      <c r="CY53" s="21"/>
      <c r="CZ53" s="21"/>
      <c r="DA53" s="5">
        <f t="shared" si="16"/>
        <v>240</v>
      </c>
      <c r="DB53" s="20">
        <v>1E-4</v>
      </c>
      <c r="DC53" s="22">
        <v>3.9600000000000003E-2</v>
      </c>
      <c r="DD53" s="20">
        <f t="shared" si="26"/>
        <v>3.9700000000000006E-2</v>
      </c>
      <c r="DE53" s="20"/>
      <c r="DF53" s="17"/>
      <c r="DG53" s="17"/>
      <c r="DH53" s="20"/>
      <c r="DI53" s="20"/>
      <c r="DJ53" s="20"/>
      <c r="DK53" s="21"/>
      <c r="DL53" s="17">
        <v>455</v>
      </c>
      <c r="DM53" s="17"/>
      <c r="DN53" s="20">
        <v>1E-4</v>
      </c>
      <c r="DO53" s="20">
        <v>3.9600000000000003E-2</v>
      </c>
      <c r="DP53" s="20">
        <f t="shared" si="27"/>
        <v>3.9700000000000006E-2</v>
      </c>
      <c r="DQ53" s="20"/>
      <c r="DR53" s="17"/>
      <c r="DS53" s="17"/>
      <c r="DT53" s="20"/>
      <c r="DU53" s="22"/>
      <c r="DV53" s="20"/>
      <c r="DW53" s="21"/>
      <c r="DX53" s="5">
        <v>1140</v>
      </c>
      <c r="DY53" s="17"/>
      <c r="DZ53" s="20">
        <v>1E-4</v>
      </c>
      <c r="EA53" s="20">
        <v>2.3599999999999999E-2</v>
      </c>
      <c r="EB53" s="20">
        <f t="shared" si="28"/>
        <v>2.3699999999999999E-2</v>
      </c>
      <c r="EC53" s="20"/>
      <c r="ED53" s="20"/>
      <c r="EE53" s="20"/>
      <c r="EF53" s="20"/>
      <c r="EG53" s="20"/>
      <c r="EH53" s="20"/>
      <c r="EI53" s="20"/>
      <c r="EJ53" s="20"/>
      <c r="EK53" s="17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4"/>
      <c r="FN53" s="3">
        <f t="shared" si="24"/>
        <v>11</v>
      </c>
      <c r="FO53" s="3">
        <f t="shared" si="25"/>
        <v>1995</v>
      </c>
    </row>
    <row r="54" spans="2:171" ht="15" x14ac:dyDescent="0.2">
      <c r="B54" s="3">
        <v>1995</v>
      </c>
      <c r="C54" s="3">
        <v>12</v>
      </c>
      <c r="D54" s="20"/>
      <c r="E54" s="5">
        <v>4</v>
      </c>
      <c r="F54" s="20">
        <v>0.39640000000000003</v>
      </c>
      <c r="G54" s="20">
        <v>0.15989999999999999</v>
      </c>
      <c r="H54" s="20">
        <f t="shared" si="17"/>
        <v>0.55630000000000002</v>
      </c>
      <c r="I54" s="20"/>
      <c r="J54" s="5">
        <v>15</v>
      </c>
      <c r="K54" s="20">
        <v>0.39640000000000003</v>
      </c>
      <c r="L54" s="20">
        <v>6.5500000000000003E-2</v>
      </c>
      <c r="M54" s="20">
        <f t="shared" si="1"/>
        <v>0.46190000000000003</v>
      </c>
      <c r="N54" s="20"/>
      <c r="O54" s="5">
        <v>15</v>
      </c>
      <c r="P54" s="27">
        <v>0.39640000000000003</v>
      </c>
      <c r="Q54" s="20">
        <v>6.5500000000000003E-2</v>
      </c>
      <c r="R54" s="20">
        <f t="shared" si="18"/>
        <v>0.46190000000000003</v>
      </c>
      <c r="S54" s="20"/>
      <c r="T54" s="5">
        <v>100</v>
      </c>
      <c r="U54" s="20">
        <v>0.39640000000000003</v>
      </c>
      <c r="V54" s="20">
        <v>3.9600000000000003E-2</v>
      </c>
      <c r="W54" s="20">
        <f t="shared" si="19"/>
        <v>0.43600000000000005</v>
      </c>
      <c r="X54" s="20"/>
      <c r="Y54" s="5">
        <v>315</v>
      </c>
      <c r="Z54" s="5"/>
      <c r="AA54" s="20">
        <v>0.39640000000000003</v>
      </c>
      <c r="AB54" s="20">
        <v>3.9600000000000003E-2</v>
      </c>
      <c r="AC54" s="20">
        <f t="shared" si="20"/>
        <v>0.43600000000000005</v>
      </c>
      <c r="AD54" s="20"/>
      <c r="AE54" s="5">
        <v>100</v>
      </c>
      <c r="AF54" s="20">
        <v>0.21540000000000001</v>
      </c>
      <c r="AG54" s="20">
        <v>2.86E-2</v>
      </c>
      <c r="AH54" s="20">
        <f t="shared" si="21"/>
        <v>0.24399999999999999</v>
      </c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5">
        <v>315</v>
      </c>
      <c r="BC54" s="5"/>
      <c r="BD54" s="20">
        <v>0.21540000000000001</v>
      </c>
      <c r="BE54" s="20">
        <v>2.86E-2</v>
      </c>
      <c r="BF54" s="20">
        <f t="shared" si="22"/>
        <v>0.24399999999999999</v>
      </c>
      <c r="BG54" s="20"/>
      <c r="BH54" s="5">
        <v>1000</v>
      </c>
      <c r="BI54" s="5"/>
      <c r="BJ54" s="20">
        <v>0.21540000000000001</v>
      </c>
      <c r="BK54" s="20">
        <v>2.3599999999999999E-2</v>
      </c>
      <c r="BL54" s="20">
        <f t="shared" si="23"/>
        <v>0.23900000000000002</v>
      </c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17"/>
      <c r="CA54" s="20"/>
      <c r="CB54" s="20"/>
      <c r="CC54" s="20"/>
      <c r="CD54" s="21"/>
      <c r="CE54" s="21"/>
      <c r="CF54" s="21"/>
      <c r="CG54" s="21"/>
      <c r="CH54" s="28"/>
      <c r="CI54" s="21"/>
      <c r="CJ54" s="21"/>
      <c r="CK54" s="21"/>
      <c r="CL54" s="12"/>
      <c r="CM54" s="21"/>
      <c r="CN54" s="21"/>
      <c r="CO54" s="21"/>
      <c r="CP54" s="21"/>
      <c r="CQ54" s="5">
        <v>155</v>
      </c>
      <c r="CR54" s="20">
        <v>1E-4</v>
      </c>
      <c r="CS54" s="20">
        <v>6.5500000000000003E-2</v>
      </c>
      <c r="CT54" s="20">
        <f t="shared" si="29"/>
        <v>6.5600000000000006E-2</v>
      </c>
      <c r="CU54" s="21"/>
      <c r="CV54" s="12"/>
      <c r="CW54" s="21"/>
      <c r="CX54" s="21"/>
      <c r="CY54" s="21"/>
      <c r="CZ54" s="21"/>
      <c r="DA54" s="5">
        <f t="shared" si="16"/>
        <v>240</v>
      </c>
      <c r="DB54" s="20">
        <v>1E-4</v>
      </c>
      <c r="DC54" s="22">
        <v>3.9600000000000003E-2</v>
      </c>
      <c r="DD54" s="20">
        <f t="shared" si="26"/>
        <v>3.9700000000000006E-2</v>
      </c>
      <c r="DE54" s="20"/>
      <c r="DF54" s="17"/>
      <c r="DG54" s="17"/>
      <c r="DH54" s="20"/>
      <c r="DI54" s="20"/>
      <c r="DJ54" s="20"/>
      <c r="DK54" s="21"/>
      <c r="DL54" s="17">
        <v>455</v>
      </c>
      <c r="DM54" s="17"/>
      <c r="DN54" s="20">
        <v>1E-4</v>
      </c>
      <c r="DO54" s="20">
        <v>3.9600000000000003E-2</v>
      </c>
      <c r="DP54" s="20">
        <f t="shared" si="27"/>
        <v>3.9700000000000006E-2</v>
      </c>
      <c r="DQ54" s="20"/>
      <c r="DR54" s="17"/>
      <c r="DS54" s="17"/>
      <c r="DT54" s="20"/>
      <c r="DU54" s="22"/>
      <c r="DV54" s="20"/>
      <c r="DW54" s="21"/>
      <c r="DX54" s="5">
        <v>1140</v>
      </c>
      <c r="DY54" s="17"/>
      <c r="DZ54" s="20">
        <v>1E-4</v>
      </c>
      <c r="EA54" s="20">
        <v>2.3599999999999999E-2</v>
      </c>
      <c r="EB54" s="20">
        <f t="shared" si="28"/>
        <v>2.3699999999999999E-2</v>
      </c>
      <c r="EC54" s="20"/>
      <c r="ED54" s="20"/>
      <c r="EE54" s="20"/>
      <c r="EF54" s="20"/>
      <c r="EG54" s="20"/>
      <c r="EH54" s="20"/>
      <c r="EI54" s="20"/>
      <c r="EJ54" s="20"/>
      <c r="EK54" s="17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4"/>
      <c r="FN54" s="3">
        <f t="shared" si="24"/>
        <v>12</v>
      </c>
      <c r="FO54" s="3">
        <f t="shared" si="25"/>
        <v>1995</v>
      </c>
    </row>
    <row r="55" spans="2:171" ht="15" x14ac:dyDescent="0.2">
      <c r="B55" s="3">
        <v>1996</v>
      </c>
      <c r="C55" s="3">
        <v>1</v>
      </c>
      <c r="D55" s="20"/>
      <c r="E55" s="5">
        <v>4</v>
      </c>
      <c r="F55" s="20">
        <v>0.4002</v>
      </c>
      <c r="G55" s="20">
        <v>0.15989999999999999</v>
      </c>
      <c r="H55" s="20">
        <f t="shared" si="17"/>
        <v>0.56010000000000004</v>
      </c>
      <c r="I55" s="20"/>
      <c r="J55" s="5">
        <v>15</v>
      </c>
      <c r="K55" s="20">
        <v>0.4002</v>
      </c>
      <c r="L55" s="20">
        <v>6.5500000000000003E-2</v>
      </c>
      <c r="M55" s="20">
        <f t="shared" si="1"/>
        <v>0.4657</v>
      </c>
      <c r="N55" s="20"/>
      <c r="O55" s="5">
        <v>15</v>
      </c>
      <c r="P55" s="27">
        <v>0.4002</v>
      </c>
      <c r="Q55" s="20">
        <v>6.5500000000000003E-2</v>
      </c>
      <c r="R55" s="20">
        <f t="shared" si="18"/>
        <v>0.4657</v>
      </c>
      <c r="S55" s="20"/>
      <c r="T55" s="5">
        <v>100</v>
      </c>
      <c r="U55" s="20">
        <v>0.4002</v>
      </c>
      <c r="V55" s="20">
        <v>3.9600000000000003E-2</v>
      </c>
      <c r="W55" s="20">
        <f t="shared" si="19"/>
        <v>0.43980000000000002</v>
      </c>
      <c r="X55" s="20"/>
      <c r="Y55" s="5">
        <v>315</v>
      </c>
      <c r="Z55" s="5"/>
      <c r="AA55" s="20">
        <v>0.4002</v>
      </c>
      <c r="AB55" s="20">
        <v>3.9600000000000003E-2</v>
      </c>
      <c r="AC55" s="20">
        <f t="shared" si="20"/>
        <v>0.43980000000000002</v>
      </c>
      <c r="AD55" s="20"/>
      <c r="AE55" s="5">
        <v>100</v>
      </c>
      <c r="AF55" s="20">
        <v>0.25270000000000004</v>
      </c>
      <c r="AG55" s="20">
        <v>2.86E-2</v>
      </c>
      <c r="AH55" s="20">
        <f t="shared" si="21"/>
        <v>0.28130000000000005</v>
      </c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5">
        <v>315</v>
      </c>
      <c r="BC55" s="5"/>
      <c r="BD55" s="20">
        <v>0.25270000000000004</v>
      </c>
      <c r="BE55" s="20">
        <v>2.86E-2</v>
      </c>
      <c r="BF55" s="20">
        <f t="shared" si="22"/>
        <v>0.28130000000000005</v>
      </c>
      <c r="BG55" s="20"/>
      <c r="BH55" s="5">
        <v>1000</v>
      </c>
      <c r="BI55" s="5"/>
      <c r="BJ55" s="20">
        <v>0.25270000000000004</v>
      </c>
      <c r="BK55" s="20">
        <v>2.3599999999999999E-2</v>
      </c>
      <c r="BL55" s="20">
        <f t="shared" si="23"/>
        <v>0.27630000000000005</v>
      </c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17"/>
      <c r="CA55" s="20"/>
      <c r="CB55" s="20"/>
      <c r="CC55" s="20"/>
      <c r="CD55" s="21"/>
      <c r="CE55" s="21"/>
      <c r="CF55" s="21"/>
      <c r="CG55" s="21"/>
      <c r="CH55" s="28"/>
      <c r="CI55" s="21"/>
      <c r="CJ55" s="21"/>
      <c r="CK55" s="21"/>
      <c r="CL55" s="12"/>
      <c r="CM55" s="21"/>
      <c r="CN55" s="21"/>
      <c r="CO55" s="21"/>
      <c r="CP55" s="21"/>
      <c r="CQ55" s="5">
        <v>155</v>
      </c>
      <c r="CR55" s="20">
        <v>0</v>
      </c>
      <c r="CS55" s="20">
        <v>6.5500000000000003E-2</v>
      </c>
      <c r="CT55" s="20">
        <f t="shared" si="29"/>
        <v>6.5500000000000003E-2</v>
      </c>
      <c r="CU55" s="21"/>
      <c r="CV55" s="12"/>
      <c r="CW55" s="21"/>
      <c r="CX55" s="21"/>
      <c r="CY55" s="21"/>
      <c r="CZ55" s="21"/>
      <c r="DA55" s="5">
        <f t="shared" si="16"/>
        <v>240</v>
      </c>
      <c r="DB55" s="20">
        <v>0</v>
      </c>
      <c r="DC55" s="22">
        <v>2.86E-2</v>
      </c>
      <c r="DD55" s="20">
        <f t="shared" si="26"/>
        <v>2.86E-2</v>
      </c>
      <c r="DE55" s="20"/>
      <c r="DF55" s="17"/>
      <c r="DG55" s="17"/>
      <c r="DH55" s="20"/>
      <c r="DI55" s="20"/>
      <c r="DJ55" s="20"/>
      <c r="DK55" s="21"/>
      <c r="DL55" s="17">
        <v>455</v>
      </c>
      <c r="DM55" s="17"/>
      <c r="DN55" s="20">
        <v>0</v>
      </c>
      <c r="DO55" s="20">
        <v>2.86E-2</v>
      </c>
      <c r="DP55" s="20">
        <f t="shared" si="27"/>
        <v>2.86E-2</v>
      </c>
      <c r="DQ55" s="20"/>
      <c r="DR55" s="17"/>
      <c r="DS55" s="17"/>
      <c r="DT55" s="20"/>
      <c r="DU55" s="22"/>
      <c r="DV55" s="20"/>
      <c r="DW55" s="21"/>
      <c r="DX55" s="5">
        <v>1140</v>
      </c>
      <c r="DY55" s="17"/>
      <c r="DZ55" s="20">
        <v>0</v>
      </c>
      <c r="EA55" s="20">
        <v>2.3599999999999999E-2</v>
      </c>
      <c r="EB55" s="20">
        <f t="shared" si="28"/>
        <v>2.3599999999999999E-2</v>
      </c>
      <c r="EC55" s="20"/>
      <c r="ED55" s="20"/>
      <c r="EE55" s="20"/>
      <c r="EF55" s="20"/>
      <c r="EG55" s="20"/>
      <c r="EH55" s="20"/>
      <c r="EI55" s="20"/>
      <c r="EJ55" s="20"/>
      <c r="EK55" s="17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4"/>
      <c r="FN55" s="3">
        <f t="shared" si="24"/>
        <v>1</v>
      </c>
      <c r="FO55" s="3">
        <f t="shared" si="25"/>
        <v>1996</v>
      </c>
    </row>
    <row r="56" spans="2:171" ht="15" x14ac:dyDescent="0.2">
      <c r="B56" s="3">
        <v>1996</v>
      </c>
      <c r="C56" s="3">
        <v>2</v>
      </c>
      <c r="D56" s="20"/>
      <c r="E56" s="5">
        <v>4</v>
      </c>
      <c r="F56" s="20">
        <v>0.35280000000000006</v>
      </c>
      <c r="G56" s="20">
        <v>0.15989999999999999</v>
      </c>
      <c r="H56" s="20">
        <f t="shared" si="17"/>
        <v>0.51270000000000004</v>
      </c>
      <c r="I56" s="20"/>
      <c r="J56" s="5">
        <v>15</v>
      </c>
      <c r="K56" s="20">
        <v>0.35280000000000006</v>
      </c>
      <c r="L56" s="20">
        <v>6.5500000000000003E-2</v>
      </c>
      <c r="M56" s="20">
        <f t="shared" si="1"/>
        <v>0.41830000000000006</v>
      </c>
      <c r="N56" s="20"/>
      <c r="O56" s="5">
        <v>15</v>
      </c>
      <c r="P56" s="27">
        <v>0.35280000000000006</v>
      </c>
      <c r="Q56" s="20">
        <v>6.5500000000000003E-2</v>
      </c>
      <c r="R56" s="20">
        <f t="shared" si="18"/>
        <v>0.41830000000000006</v>
      </c>
      <c r="S56" s="20"/>
      <c r="T56" s="5">
        <v>100</v>
      </c>
      <c r="U56" s="20">
        <v>0.35280000000000006</v>
      </c>
      <c r="V56" s="20">
        <v>3.9600000000000003E-2</v>
      </c>
      <c r="W56" s="20">
        <f t="shared" si="19"/>
        <v>0.39240000000000008</v>
      </c>
      <c r="X56" s="20"/>
      <c r="Y56" s="5">
        <v>315</v>
      </c>
      <c r="Z56" s="5"/>
      <c r="AA56" s="20">
        <v>0.35280000000000006</v>
      </c>
      <c r="AB56" s="20">
        <v>3.9600000000000003E-2</v>
      </c>
      <c r="AC56" s="20">
        <f t="shared" si="20"/>
        <v>0.39240000000000008</v>
      </c>
      <c r="AD56" s="20"/>
      <c r="AE56" s="5">
        <v>100</v>
      </c>
      <c r="AF56" s="20">
        <v>0.21959999999999999</v>
      </c>
      <c r="AG56" s="20">
        <v>2.86E-2</v>
      </c>
      <c r="AH56" s="20">
        <f t="shared" si="21"/>
        <v>0.24819999999999998</v>
      </c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5">
        <v>315</v>
      </c>
      <c r="BC56" s="5"/>
      <c r="BD56" s="20">
        <v>0.21959999999999999</v>
      </c>
      <c r="BE56" s="20">
        <v>2.86E-2</v>
      </c>
      <c r="BF56" s="20">
        <f t="shared" si="22"/>
        <v>0.24819999999999998</v>
      </c>
      <c r="BG56" s="20"/>
      <c r="BH56" s="5">
        <v>1000</v>
      </c>
      <c r="BI56" s="5"/>
      <c r="BJ56" s="20">
        <v>0.21959999999999999</v>
      </c>
      <c r="BK56" s="20">
        <v>2.3599999999999999E-2</v>
      </c>
      <c r="BL56" s="20">
        <f t="shared" si="23"/>
        <v>0.2432</v>
      </c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17"/>
      <c r="CA56" s="20"/>
      <c r="CB56" s="20"/>
      <c r="CC56" s="20"/>
      <c r="CD56" s="21"/>
      <c r="CE56" s="21"/>
      <c r="CF56" s="21"/>
      <c r="CG56" s="21"/>
      <c r="CH56" s="28"/>
      <c r="CI56" s="21"/>
      <c r="CJ56" s="21"/>
      <c r="CK56" s="21"/>
      <c r="CL56" s="12"/>
      <c r="CM56" s="21"/>
      <c r="CN56" s="21"/>
      <c r="CO56" s="21"/>
      <c r="CP56" s="21"/>
      <c r="CQ56" s="5">
        <v>155</v>
      </c>
      <c r="CR56" s="20">
        <v>1E-4</v>
      </c>
      <c r="CS56" s="20">
        <v>6.5500000000000003E-2</v>
      </c>
      <c r="CT56" s="20">
        <f t="shared" si="29"/>
        <v>6.5600000000000006E-2</v>
      </c>
      <c r="CU56" s="21"/>
      <c r="CV56" s="12"/>
      <c r="CW56" s="21"/>
      <c r="CX56" s="21"/>
      <c r="CY56" s="21"/>
      <c r="CZ56" s="21"/>
      <c r="DA56" s="5">
        <f t="shared" si="16"/>
        <v>240</v>
      </c>
      <c r="DB56" s="20">
        <v>1E-4</v>
      </c>
      <c r="DC56" s="22">
        <v>2.86E-2</v>
      </c>
      <c r="DD56" s="20">
        <f t="shared" si="26"/>
        <v>2.87E-2</v>
      </c>
      <c r="DE56" s="20"/>
      <c r="DF56" s="17"/>
      <c r="DG56" s="17"/>
      <c r="DH56" s="20"/>
      <c r="DI56" s="20"/>
      <c r="DJ56" s="20"/>
      <c r="DK56" s="21"/>
      <c r="DL56" s="17">
        <v>455</v>
      </c>
      <c r="DM56" s="17"/>
      <c r="DN56" s="20">
        <v>1E-4</v>
      </c>
      <c r="DO56" s="20">
        <v>2.86E-2</v>
      </c>
      <c r="DP56" s="20">
        <f t="shared" si="27"/>
        <v>2.87E-2</v>
      </c>
      <c r="DQ56" s="20"/>
      <c r="DR56" s="17"/>
      <c r="DS56" s="17"/>
      <c r="DT56" s="20"/>
      <c r="DU56" s="22"/>
      <c r="DV56" s="20"/>
      <c r="DW56" s="21"/>
      <c r="DX56" s="5">
        <v>1140</v>
      </c>
      <c r="DY56" s="17"/>
      <c r="DZ56" s="20">
        <v>1E-4</v>
      </c>
      <c r="EA56" s="20">
        <v>2.3599999999999999E-2</v>
      </c>
      <c r="EB56" s="20">
        <f t="shared" si="28"/>
        <v>2.3699999999999999E-2</v>
      </c>
      <c r="EC56" s="20"/>
      <c r="ED56" s="20"/>
      <c r="EE56" s="20"/>
      <c r="EF56" s="20"/>
      <c r="EG56" s="20"/>
      <c r="EH56" s="20"/>
      <c r="EI56" s="20"/>
      <c r="EJ56" s="20"/>
      <c r="EK56" s="17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4"/>
      <c r="FN56" s="3">
        <f t="shared" si="24"/>
        <v>2</v>
      </c>
      <c r="FO56" s="3">
        <f t="shared" si="25"/>
        <v>1996</v>
      </c>
    </row>
    <row r="57" spans="2:171" ht="15" x14ac:dyDescent="0.2">
      <c r="B57" s="3">
        <v>1996</v>
      </c>
      <c r="C57" s="3">
        <v>3</v>
      </c>
      <c r="D57" s="20"/>
      <c r="E57" s="5">
        <v>4</v>
      </c>
      <c r="F57" s="20">
        <v>0.37090000000000001</v>
      </c>
      <c r="G57" s="20">
        <v>0.15989999999999999</v>
      </c>
      <c r="H57" s="20">
        <f t="shared" si="17"/>
        <v>0.53079999999999994</v>
      </c>
      <c r="I57" s="20"/>
      <c r="J57" s="5">
        <v>15</v>
      </c>
      <c r="K57" s="20">
        <v>0.37090000000000001</v>
      </c>
      <c r="L57" s="20">
        <v>6.5500000000000003E-2</v>
      </c>
      <c r="M57" s="20">
        <f t="shared" si="1"/>
        <v>0.43640000000000001</v>
      </c>
      <c r="N57" s="20"/>
      <c r="O57" s="5">
        <v>15</v>
      </c>
      <c r="P57" s="27">
        <v>0.37090000000000001</v>
      </c>
      <c r="Q57" s="20">
        <v>6.5500000000000003E-2</v>
      </c>
      <c r="R57" s="20">
        <f t="shared" si="18"/>
        <v>0.43640000000000001</v>
      </c>
      <c r="S57" s="20"/>
      <c r="T57" s="5">
        <v>100</v>
      </c>
      <c r="U57" s="20">
        <v>0.37090000000000001</v>
      </c>
      <c r="V57" s="20">
        <v>3.9600000000000003E-2</v>
      </c>
      <c r="W57" s="20">
        <f t="shared" si="19"/>
        <v>0.41050000000000003</v>
      </c>
      <c r="X57" s="20"/>
      <c r="Y57" s="5">
        <v>315</v>
      </c>
      <c r="Z57" s="5"/>
      <c r="AA57" s="20">
        <v>0.37090000000000001</v>
      </c>
      <c r="AB57" s="20">
        <v>3.9600000000000003E-2</v>
      </c>
      <c r="AC57" s="20">
        <f t="shared" si="20"/>
        <v>0.41050000000000003</v>
      </c>
      <c r="AD57" s="20"/>
      <c r="AE57" s="5">
        <v>100</v>
      </c>
      <c r="AF57" s="20">
        <v>0.23399999999999999</v>
      </c>
      <c r="AG57" s="20">
        <v>2.86E-2</v>
      </c>
      <c r="AH57" s="20">
        <f t="shared" si="21"/>
        <v>0.2626</v>
      </c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5">
        <v>315</v>
      </c>
      <c r="BC57" s="5"/>
      <c r="BD57" s="20">
        <v>0.23399999999999999</v>
      </c>
      <c r="BE57" s="20">
        <v>2.86E-2</v>
      </c>
      <c r="BF57" s="20">
        <f t="shared" si="22"/>
        <v>0.2626</v>
      </c>
      <c r="BG57" s="20"/>
      <c r="BH57" s="5">
        <v>1000</v>
      </c>
      <c r="BI57" s="5"/>
      <c r="BJ57" s="20">
        <v>0.23399999999999999</v>
      </c>
      <c r="BK57" s="20">
        <v>2.3599999999999999E-2</v>
      </c>
      <c r="BL57" s="20">
        <f t="shared" si="23"/>
        <v>0.2576</v>
      </c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17"/>
      <c r="CA57" s="20"/>
      <c r="CB57" s="20"/>
      <c r="CC57" s="20"/>
      <c r="CD57" s="21"/>
      <c r="CE57" s="21"/>
      <c r="CF57" s="21"/>
      <c r="CG57" s="21"/>
      <c r="CH57" s="28"/>
      <c r="CI57" s="21"/>
      <c r="CJ57" s="21"/>
      <c r="CK57" s="21"/>
      <c r="CL57" s="12"/>
      <c r="CM57" s="21"/>
      <c r="CN57" s="21"/>
      <c r="CO57" s="21"/>
      <c r="CP57" s="21"/>
      <c r="CQ57" s="5">
        <v>155</v>
      </c>
      <c r="CR57" s="20">
        <v>1E-4</v>
      </c>
      <c r="CS57" s="20">
        <v>6.5500000000000003E-2</v>
      </c>
      <c r="CT57" s="20">
        <f t="shared" si="29"/>
        <v>6.5600000000000006E-2</v>
      </c>
      <c r="CU57" s="21"/>
      <c r="CV57" s="12"/>
      <c r="CW57" s="21"/>
      <c r="CX57" s="21"/>
      <c r="CY57" s="21"/>
      <c r="CZ57" s="21"/>
      <c r="DA57" s="5">
        <f t="shared" si="16"/>
        <v>240</v>
      </c>
      <c r="DB57" s="20">
        <v>1E-4</v>
      </c>
      <c r="DC57" s="22">
        <v>2.86E-2</v>
      </c>
      <c r="DD57" s="20">
        <f t="shared" si="26"/>
        <v>2.87E-2</v>
      </c>
      <c r="DE57" s="20"/>
      <c r="DF57" s="17"/>
      <c r="DG57" s="17"/>
      <c r="DH57" s="20"/>
      <c r="DI57" s="20"/>
      <c r="DJ57" s="20"/>
      <c r="DK57" s="21"/>
      <c r="DL57" s="17">
        <v>455</v>
      </c>
      <c r="DM57" s="17"/>
      <c r="DN57" s="20">
        <v>1E-4</v>
      </c>
      <c r="DO57" s="20">
        <v>2.86E-2</v>
      </c>
      <c r="DP57" s="20">
        <f t="shared" si="27"/>
        <v>2.87E-2</v>
      </c>
      <c r="DQ57" s="20"/>
      <c r="DR57" s="17"/>
      <c r="DS57" s="17"/>
      <c r="DT57" s="20"/>
      <c r="DU57" s="22"/>
      <c r="DV57" s="20"/>
      <c r="DW57" s="21"/>
      <c r="DX57" s="5">
        <v>1140</v>
      </c>
      <c r="DY57" s="17"/>
      <c r="DZ57" s="20">
        <v>1E-4</v>
      </c>
      <c r="EA57" s="20">
        <v>2.3599999999999999E-2</v>
      </c>
      <c r="EB57" s="20">
        <f t="shared" si="28"/>
        <v>2.3699999999999999E-2</v>
      </c>
      <c r="EC57" s="20"/>
      <c r="ED57" s="20"/>
      <c r="EE57" s="20"/>
      <c r="EF57" s="20"/>
      <c r="EG57" s="20"/>
      <c r="EH57" s="20"/>
      <c r="EI57" s="20"/>
      <c r="EJ57" s="20"/>
      <c r="EK57" s="17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4"/>
      <c r="FN57" s="3">
        <f t="shared" si="24"/>
        <v>3</v>
      </c>
      <c r="FO57" s="3">
        <f t="shared" si="25"/>
        <v>1996</v>
      </c>
    </row>
    <row r="58" spans="2:171" ht="15" x14ac:dyDescent="0.2">
      <c r="B58" s="3">
        <v>1996</v>
      </c>
      <c r="C58" s="3">
        <v>4</v>
      </c>
      <c r="D58" s="20"/>
      <c r="E58" s="5">
        <v>4</v>
      </c>
      <c r="F58" s="20">
        <v>0.4093</v>
      </c>
      <c r="G58" s="20">
        <v>0.15989999999999999</v>
      </c>
      <c r="H58" s="20">
        <f t="shared" si="17"/>
        <v>0.56919999999999993</v>
      </c>
      <c r="I58" s="20"/>
      <c r="J58" s="5">
        <v>15</v>
      </c>
      <c r="K58" s="20">
        <v>0.4093</v>
      </c>
      <c r="L58" s="20">
        <v>6.5500000000000003E-2</v>
      </c>
      <c r="M58" s="20">
        <f t="shared" si="1"/>
        <v>0.4748</v>
      </c>
      <c r="N58" s="20"/>
      <c r="O58" s="5">
        <v>15</v>
      </c>
      <c r="P58" s="27">
        <v>0.4093</v>
      </c>
      <c r="Q58" s="20">
        <v>6.5500000000000003E-2</v>
      </c>
      <c r="R58" s="20">
        <f t="shared" si="18"/>
        <v>0.4748</v>
      </c>
      <c r="S58" s="20"/>
      <c r="T58" s="5">
        <v>100</v>
      </c>
      <c r="U58" s="20">
        <v>0.4093</v>
      </c>
      <c r="V58" s="20">
        <v>3.9600000000000003E-2</v>
      </c>
      <c r="W58" s="20">
        <f t="shared" si="19"/>
        <v>0.44890000000000002</v>
      </c>
      <c r="X58" s="20"/>
      <c r="Y58" s="5">
        <v>315</v>
      </c>
      <c r="Z58" s="5"/>
      <c r="AA58" s="20">
        <v>0.4093</v>
      </c>
      <c r="AB58" s="20">
        <v>3.9600000000000003E-2</v>
      </c>
      <c r="AC58" s="20">
        <f t="shared" si="20"/>
        <v>0.44890000000000002</v>
      </c>
      <c r="AD58" s="20"/>
      <c r="AE58" s="5">
        <v>100</v>
      </c>
      <c r="AF58" s="20">
        <v>0.27679999999999999</v>
      </c>
      <c r="AG58" s="20">
        <v>2.86E-2</v>
      </c>
      <c r="AH58" s="20">
        <f t="shared" si="21"/>
        <v>0.3054</v>
      </c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5">
        <v>315</v>
      </c>
      <c r="BC58" s="5"/>
      <c r="BD58" s="20">
        <v>0.27679999999999999</v>
      </c>
      <c r="BE58" s="20">
        <v>2.86E-2</v>
      </c>
      <c r="BF58" s="20">
        <f t="shared" si="22"/>
        <v>0.3054</v>
      </c>
      <c r="BG58" s="20"/>
      <c r="BH58" s="5">
        <v>1000</v>
      </c>
      <c r="BI58" s="5"/>
      <c r="BJ58" s="20">
        <v>0.27679999999999999</v>
      </c>
      <c r="BK58" s="20">
        <v>2.3599999999999999E-2</v>
      </c>
      <c r="BL58" s="20">
        <f t="shared" si="23"/>
        <v>0.3004</v>
      </c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17"/>
      <c r="CA58" s="20"/>
      <c r="CB58" s="20"/>
      <c r="CC58" s="20"/>
      <c r="CD58" s="21"/>
      <c r="CE58" s="21"/>
      <c r="CF58" s="21"/>
      <c r="CG58" s="21"/>
      <c r="CH58" s="28"/>
      <c r="CI58" s="21"/>
      <c r="CJ58" s="21"/>
      <c r="CK58" s="21"/>
      <c r="CL58" s="12"/>
      <c r="CM58" s="21"/>
      <c r="CN58" s="21"/>
      <c r="CO58" s="21"/>
      <c r="CP58" s="21"/>
      <c r="CQ58" s="5">
        <v>155</v>
      </c>
      <c r="CR58" s="20">
        <v>1E-4</v>
      </c>
      <c r="CS58" s="20">
        <v>6.5500000000000003E-2</v>
      </c>
      <c r="CT58" s="20">
        <f t="shared" si="29"/>
        <v>6.5600000000000006E-2</v>
      </c>
      <c r="CU58" s="21"/>
      <c r="CV58" s="12"/>
      <c r="CW58" s="21"/>
      <c r="CX58" s="21"/>
      <c r="CY58" s="21"/>
      <c r="CZ58" s="21"/>
      <c r="DA58" s="5">
        <f t="shared" si="16"/>
        <v>240</v>
      </c>
      <c r="DB58" s="20">
        <v>1E-4</v>
      </c>
      <c r="DC58" s="22">
        <v>2.86E-2</v>
      </c>
      <c r="DD58" s="20">
        <f t="shared" si="26"/>
        <v>2.87E-2</v>
      </c>
      <c r="DE58" s="20"/>
      <c r="DF58" s="17"/>
      <c r="DG58" s="17"/>
      <c r="DH58" s="20"/>
      <c r="DI58" s="20"/>
      <c r="DJ58" s="20"/>
      <c r="DK58" s="21"/>
      <c r="DL58" s="17">
        <v>455</v>
      </c>
      <c r="DM58" s="17"/>
      <c r="DN58" s="20">
        <v>1E-4</v>
      </c>
      <c r="DO58" s="20">
        <v>2.86E-2</v>
      </c>
      <c r="DP58" s="20">
        <f t="shared" si="27"/>
        <v>2.87E-2</v>
      </c>
      <c r="DQ58" s="20"/>
      <c r="DR58" s="17"/>
      <c r="DS58" s="17"/>
      <c r="DT58" s="20"/>
      <c r="DU58" s="22"/>
      <c r="DV58" s="20"/>
      <c r="DW58" s="21"/>
      <c r="DX58" s="5">
        <v>1140</v>
      </c>
      <c r="DY58" s="17"/>
      <c r="DZ58" s="20">
        <v>1E-4</v>
      </c>
      <c r="EA58" s="20">
        <v>2.3599999999999999E-2</v>
      </c>
      <c r="EB58" s="20">
        <f t="shared" si="28"/>
        <v>2.3699999999999999E-2</v>
      </c>
      <c r="EC58" s="20"/>
      <c r="ED58" s="20"/>
      <c r="EE58" s="20"/>
      <c r="EF58" s="20"/>
      <c r="EG58" s="20"/>
      <c r="EH58" s="20"/>
      <c r="EI58" s="20"/>
      <c r="EJ58" s="20"/>
      <c r="EK58" s="17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4"/>
      <c r="FN58" s="3">
        <f t="shared" si="24"/>
        <v>4</v>
      </c>
      <c r="FO58" s="3">
        <f t="shared" si="25"/>
        <v>1996</v>
      </c>
    </row>
    <row r="59" spans="2:171" ht="15" x14ac:dyDescent="0.2">
      <c r="B59" s="3">
        <v>1996</v>
      </c>
      <c r="C59" s="3">
        <v>5</v>
      </c>
      <c r="D59" s="20"/>
      <c r="E59" s="5">
        <v>4</v>
      </c>
      <c r="F59" s="20">
        <v>0.24109999999999998</v>
      </c>
      <c r="G59" s="20">
        <v>0.15989999999999999</v>
      </c>
      <c r="H59" s="20">
        <f t="shared" si="17"/>
        <v>0.40099999999999997</v>
      </c>
      <c r="I59" s="20"/>
      <c r="J59" s="5">
        <v>15</v>
      </c>
      <c r="K59" s="20">
        <v>0.24109999999999998</v>
      </c>
      <c r="L59" s="20">
        <v>6.5500000000000003E-2</v>
      </c>
      <c r="M59" s="20">
        <f t="shared" si="1"/>
        <v>0.30659999999999998</v>
      </c>
      <c r="N59" s="20"/>
      <c r="O59" s="5">
        <v>15</v>
      </c>
      <c r="P59" s="27">
        <v>0.24109999999999998</v>
      </c>
      <c r="Q59" s="20">
        <v>6.5500000000000003E-2</v>
      </c>
      <c r="R59" s="20">
        <f t="shared" si="18"/>
        <v>0.30659999999999998</v>
      </c>
      <c r="S59" s="20"/>
      <c r="T59" s="5">
        <v>100</v>
      </c>
      <c r="U59" s="20">
        <v>0.24109999999999998</v>
      </c>
      <c r="V59" s="20">
        <v>3.9600000000000003E-2</v>
      </c>
      <c r="W59" s="20">
        <f t="shared" si="19"/>
        <v>0.28070000000000001</v>
      </c>
      <c r="X59" s="20"/>
      <c r="Y59" s="5">
        <v>315</v>
      </c>
      <c r="Z59" s="5"/>
      <c r="AA59" s="20">
        <v>0.24109999999999998</v>
      </c>
      <c r="AB59" s="20">
        <v>3.9600000000000003E-2</v>
      </c>
      <c r="AC59" s="20">
        <f t="shared" si="20"/>
        <v>0.28070000000000001</v>
      </c>
      <c r="AD59" s="20"/>
      <c r="AE59" s="5">
        <v>100</v>
      </c>
      <c r="AF59" s="20">
        <v>0.24109999999999998</v>
      </c>
      <c r="AG59" s="20">
        <v>2.86E-2</v>
      </c>
      <c r="AH59" s="20">
        <f t="shared" si="21"/>
        <v>0.2697</v>
      </c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5">
        <v>315</v>
      </c>
      <c r="BC59" s="5"/>
      <c r="BD59" s="20">
        <v>0.24109999999999998</v>
      </c>
      <c r="BE59" s="20">
        <v>2.86E-2</v>
      </c>
      <c r="BF59" s="20">
        <f t="shared" si="22"/>
        <v>0.2697</v>
      </c>
      <c r="BG59" s="20"/>
      <c r="BH59" s="5">
        <v>1000</v>
      </c>
      <c r="BI59" s="5"/>
      <c r="BJ59" s="20">
        <v>0.24109999999999998</v>
      </c>
      <c r="BK59" s="20">
        <v>2.3599999999999999E-2</v>
      </c>
      <c r="BL59" s="20">
        <f t="shared" si="23"/>
        <v>0.26469999999999999</v>
      </c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17"/>
      <c r="CA59" s="20"/>
      <c r="CB59" s="20"/>
      <c r="CC59" s="20"/>
      <c r="CD59" s="21"/>
      <c r="CE59" s="21"/>
      <c r="CF59" s="21"/>
      <c r="CG59" s="21"/>
      <c r="CH59" s="28"/>
      <c r="CI59" s="21"/>
      <c r="CJ59" s="21"/>
      <c r="CK59" s="21"/>
      <c r="CL59" s="12"/>
      <c r="CM59" s="21"/>
      <c r="CN59" s="21"/>
      <c r="CO59" s="21"/>
      <c r="CP59" s="21"/>
      <c r="CQ59" s="5">
        <v>155</v>
      </c>
      <c r="CR59" s="20">
        <v>1E-4</v>
      </c>
      <c r="CS59" s="20">
        <v>6.5500000000000003E-2</v>
      </c>
      <c r="CT59" s="20">
        <f t="shared" si="29"/>
        <v>6.5600000000000006E-2</v>
      </c>
      <c r="CU59" s="21"/>
      <c r="CV59" s="12"/>
      <c r="CW59" s="21"/>
      <c r="CX59" s="21"/>
      <c r="CY59" s="21"/>
      <c r="CZ59" s="21"/>
      <c r="DA59" s="5">
        <f t="shared" si="16"/>
        <v>240</v>
      </c>
      <c r="DB59" s="20">
        <v>1E-4</v>
      </c>
      <c r="DC59" s="22">
        <v>2.86E-2</v>
      </c>
      <c r="DD59" s="20">
        <f t="shared" si="26"/>
        <v>2.87E-2</v>
      </c>
      <c r="DE59" s="20"/>
      <c r="DF59" s="17"/>
      <c r="DG59" s="17"/>
      <c r="DH59" s="20"/>
      <c r="DI59" s="20"/>
      <c r="DJ59" s="20"/>
      <c r="DK59" s="21"/>
      <c r="DL59" s="17">
        <v>455</v>
      </c>
      <c r="DM59" s="17"/>
      <c r="DN59" s="20">
        <v>1E-4</v>
      </c>
      <c r="DO59" s="20">
        <v>2.86E-2</v>
      </c>
      <c r="DP59" s="20">
        <f t="shared" si="27"/>
        <v>2.87E-2</v>
      </c>
      <c r="DQ59" s="20"/>
      <c r="DR59" s="17"/>
      <c r="DS59" s="17"/>
      <c r="DT59" s="20"/>
      <c r="DU59" s="22"/>
      <c r="DV59" s="20"/>
      <c r="DW59" s="21"/>
      <c r="DX59" s="5">
        <v>1140</v>
      </c>
      <c r="DY59" s="17"/>
      <c r="DZ59" s="20">
        <v>1E-4</v>
      </c>
      <c r="EA59" s="20">
        <v>2.3599999999999999E-2</v>
      </c>
      <c r="EB59" s="20">
        <f t="shared" si="28"/>
        <v>2.3699999999999999E-2</v>
      </c>
      <c r="EC59" s="20"/>
      <c r="ED59" s="20"/>
      <c r="EE59" s="20"/>
      <c r="EF59" s="20"/>
      <c r="EG59" s="20"/>
      <c r="EH59" s="20"/>
      <c r="EI59" s="20"/>
      <c r="EJ59" s="20"/>
      <c r="EK59" s="17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4"/>
      <c r="FN59" s="3">
        <f t="shared" si="24"/>
        <v>5</v>
      </c>
      <c r="FO59" s="3">
        <f t="shared" si="25"/>
        <v>1996</v>
      </c>
    </row>
    <row r="60" spans="2:171" ht="15" x14ac:dyDescent="0.2">
      <c r="B60" s="3">
        <v>1996</v>
      </c>
      <c r="C60" s="3">
        <v>6</v>
      </c>
      <c r="D60" s="20"/>
      <c r="E60" s="5">
        <v>4</v>
      </c>
      <c r="F60" s="20">
        <v>0.2402</v>
      </c>
      <c r="G60" s="20">
        <v>0.15989999999999999</v>
      </c>
      <c r="H60" s="20">
        <f t="shared" si="17"/>
        <v>0.40010000000000001</v>
      </c>
      <c r="I60" s="20"/>
      <c r="J60" s="5">
        <v>15</v>
      </c>
      <c r="K60" s="20">
        <v>0.2402</v>
      </c>
      <c r="L60" s="20">
        <v>6.5500000000000003E-2</v>
      </c>
      <c r="M60" s="20">
        <f t="shared" si="1"/>
        <v>0.30569999999999997</v>
      </c>
      <c r="N60" s="20"/>
      <c r="O60" s="5">
        <v>15</v>
      </c>
      <c r="P60" s="27">
        <v>0.2402</v>
      </c>
      <c r="Q60" s="20">
        <v>6.5500000000000003E-2</v>
      </c>
      <c r="R60" s="20">
        <f t="shared" si="18"/>
        <v>0.30569999999999997</v>
      </c>
      <c r="S60" s="20"/>
      <c r="T60" s="5">
        <v>100</v>
      </c>
      <c r="U60" s="20">
        <v>0.2402</v>
      </c>
      <c r="V60" s="20">
        <v>3.9600000000000003E-2</v>
      </c>
      <c r="W60" s="20">
        <f t="shared" si="19"/>
        <v>0.27979999999999999</v>
      </c>
      <c r="X60" s="20"/>
      <c r="Y60" s="5">
        <v>315</v>
      </c>
      <c r="Z60" s="5"/>
      <c r="AA60" s="20">
        <v>0.2402</v>
      </c>
      <c r="AB60" s="20">
        <v>3.9600000000000003E-2</v>
      </c>
      <c r="AC60" s="20">
        <f t="shared" si="20"/>
        <v>0.27979999999999999</v>
      </c>
      <c r="AD60" s="20"/>
      <c r="AE60" s="5">
        <v>100</v>
      </c>
      <c r="AF60" s="20">
        <v>0.2402</v>
      </c>
      <c r="AG60" s="20">
        <v>2.86E-2</v>
      </c>
      <c r="AH60" s="20">
        <f t="shared" si="21"/>
        <v>0.26879999999999998</v>
      </c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5">
        <v>315</v>
      </c>
      <c r="BC60" s="5"/>
      <c r="BD60" s="20">
        <v>0.2402</v>
      </c>
      <c r="BE60" s="20">
        <v>2.86E-2</v>
      </c>
      <c r="BF60" s="20">
        <f t="shared" si="22"/>
        <v>0.26879999999999998</v>
      </c>
      <c r="BG60" s="20"/>
      <c r="BH60" s="5">
        <v>1000</v>
      </c>
      <c r="BI60" s="5"/>
      <c r="BJ60" s="20">
        <v>0.2402</v>
      </c>
      <c r="BK60" s="20">
        <v>2.3599999999999999E-2</v>
      </c>
      <c r="BL60" s="20">
        <f t="shared" si="23"/>
        <v>0.26379999999999998</v>
      </c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17"/>
      <c r="CA60" s="20"/>
      <c r="CB60" s="20"/>
      <c r="CC60" s="20"/>
      <c r="CD60" s="21"/>
      <c r="CE60" s="21"/>
      <c r="CF60" s="21"/>
      <c r="CG60" s="21"/>
      <c r="CH60" s="28"/>
      <c r="CI60" s="21"/>
      <c r="CJ60" s="21"/>
      <c r="CK60" s="21"/>
      <c r="CL60" s="12"/>
      <c r="CM60" s="21"/>
      <c r="CN60" s="21"/>
      <c r="CO60" s="21"/>
      <c r="CP60" s="21"/>
      <c r="CQ60" s="5">
        <v>155</v>
      </c>
      <c r="CR60" s="20">
        <v>1E-4</v>
      </c>
      <c r="CS60" s="20">
        <v>6.5500000000000003E-2</v>
      </c>
      <c r="CT60" s="20">
        <f t="shared" si="29"/>
        <v>6.5600000000000006E-2</v>
      </c>
      <c r="CU60" s="21"/>
      <c r="CV60" s="12"/>
      <c r="CW60" s="21"/>
      <c r="CX60" s="21"/>
      <c r="CY60" s="21"/>
      <c r="CZ60" s="21"/>
      <c r="DA60" s="5">
        <f t="shared" si="16"/>
        <v>240</v>
      </c>
      <c r="DB60" s="20">
        <v>1E-4</v>
      </c>
      <c r="DC60" s="22">
        <v>2.86E-2</v>
      </c>
      <c r="DD60" s="20">
        <f t="shared" si="26"/>
        <v>2.87E-2</v>
      </c>
      <c r="DE60" s="20"/>
      <c r="DF60" s="17"/>
      <c r="DG60" s="17"/>
      <c r="DH60" s="20"/>
      <c r="DI60" s="20"/>
      <c r="DJ60" s="20"/>
      <c r="DK60" s="21"/>
      <c r="DL60" s="17">
        <v>455</v>
      </c>
      <c r="DM60" s="17"/>
      <c r="DN60" s="20">
        <v>1E-4</v>
      </c>
      <c r="DO60" s="20">
        <v>2.86E-2</v>
      </c>
      <c r="DP60" s="20">
        <f t="shared" si="27"/>
        <v>2.87E-2</v>
      </c>
      <c r="DQ60" s="20"/>
      <c r="DR60" s="17"/>
      <c r="DS60" s="17"/>
      <c r="DT60" s="20"/>
      <c r="DU60" s="22"/>
      <c r="DV60" s="20"/>
      <c r="DW60" s="21"/>
      <c r="DX60" s="5">
        <v>1140</v>
      </c>
      <c r="DY60" s="17"/>
      <c r="DZ60" s="20">
        <v>1E-4</v>
      </c>
      <c r="EA60" s="20">
        <v>2.3599999999999999E-2</v>
      </c>
      <c r="EB60" s="20">
        <f t="shared" si="28"/>
        <v>2.3699999999999999E-2</v>
      </c>
      <c r="EC60" s="20"/>
      <c r="ED60" s="20"/>
      <c r="EE60" s="20"/>
      <c r="EF60" s="20"/>
      <c r="EG60" s="20"/>
      <c r="EH60" s="20"/>
      <c r="EI60" s="20"/>
      <c r="EJ60" s="20"/>
      <c r="EK60" s="17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4"/>
      <c r="FN60" s="3">
        <f t="shared" si="24"/>
        <v>6</v>
      </c>
      <c r="FO60" s="3">
        <f t="shared" si="25"/>
        <v>1996</v>
      </c>
    </row>
    <row r="61" spans="2:171" ht="15" x14ac:dyDescent="0.2">
      <c r="B61" s="3">
        <v>1996</v>
      </c>
      <c r="C61" s="3">
        <v>7</v>
      </c>
      <c r="D61" s="20"/>
      <c r="E61" s="5">
        <v>4</v>
      </c>
      <c r="F61" s="20">
        <v>0.26449999999999996</v>
      </c>
      <c r="G61" s="20">
        <v>0.15989999999999999</v>
      </c>
      <c r="H61" s="20">
        <f t="shared" si="17"/>
        <v>0.42439999999999994</v>
      </c>
      <c r="I61" s="20"/>
      <c r="J61" s="5">
        <v>15</v>
      </c>
      <c r="K61" s="20">
        <v>0.26449999999999996</v>
      </c>
      <c r="L61" s="20">
        <v>6.5500000000000003E-2</v>
      </c>
      <c r="M61" s="20">
        <f t="shared" si="1"/>
        <v>0.32999999999999996</v>
      </c>
      <c r="N61" s="20"/>
      <c r="O61" s="5">
        <v>15</v>
      </c>
      <c r="P61" s="27">
        <v>0.26449999999999996</v>
      </c>
      <c r="Q61" s="20">
        <v>6.5500000000000003E-2</v>
      </c>
      <c r="R61" s="20">
        <f t="shared" si="18"/>
        <v>0.32999999999999996</v>
      </c>
      <c r="S61" s="20"/>
      <c r="T61" s="5">
        <v>100</v>
      </c>
      <c r="U61" s="20">
        <v>0.26449999999999996</v>
      </c>
      <c r="V61" s="20">
        <v>3.9600000000000003E-2</v>
      </c>
      <c r="W61" s="20">
        <f t="shared" si="19"/>
        <v>0.30409999999999998</v>
      </c>
      <c r="X61" s="20"/>
      <c r="Y61" s="5">
        <v>315</v>
      </c>
      <c r="Z61" s="5"/>
      <c r="AA61" s="20">
        <v>0.26449999999999996</v>
      </c>
      <c r="AB61" s="20">
        <v>3.9600000000000003E-2</v>
      </c>
      <c r="AC61" s="20">
        <f t="shared" si="20"/>
        <v>0.30409999999999998</v>
      </c>
      <c r="AD61" s="20"/>
      <c r="AE61" s="5">
        <v>100</v>
      </c>
      <c r="AF61" s="20">
        <v>0.26449999999999996</v>
      </c>
      <c r="AG61" s="20">
        <v>2.86E-2</v>
      </c>
      <c r="AH61" s="20">
        <f t="shared" si="21"/>
        <v>0.29309999999999997</v>
      </c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5">
        <v>315</v>
      </c>
      <c r="BC61" s="5"/>
      <c r="BD61" s="20">
        <v>0.26449999999999996</v>
      </c>
      <c r="BE61" s="20">
        <v>2.86E-2</v>
      </c>
      <c r="BF61" s="20">
        <f t="shared" si="22"/>
        <v>0.29309999999999997</v>
      </c>
      <c r="BG61" s="20"/>
      <c r="BH61" s="5">
        <v>1000</v>
      </c>
      <c r="BI61" s="5"/>
      <c r="BJ61" s="20">
        <v>0.26449999999999996</v>
      </c>
      <c r="BK61" s="20">
        <v>2.3599999999999999E-2</v>
      </c>
      <c r="BL61" s="20">
        <f t="shared" si="23"/>
        <v>0.28809999999999997</v>
      </c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17"/>
      <c r="CA61" s="20"/>
      <c r="CB61" s="20"/>
      <c r="CC61" s="20"/>
      <c r="CD61" s="21"/>
      <c r="CE61" s="21"/>
      <c r="CF61" s="21"/>
      <c r="CG61" s="21"/>
      <c r="CH61" s="28"/>
      <c r="CI61" s="21"/>
      <c r="CJ61" s="21"/>
      <c r="CK61" s="21"/>
      <c r="CL61" s="12"/>
      <c r="CM61" s="21"/>
      <c r="CN61" s="21"/>
      <c r="CO61" s="21"/>
      <c r="CP61" s="21"/>
      <c r="CQ61" s="5">
        <v>155</v>
      </c>
      <c r="CR61" s="20">
        <v>1E-4</v>
      </c>
      <c r="CS61" s="20">
        <v>6.5500000000000003E-2</v>
      </c>
      <c r="CT61" s="20">
        <f t="shared" si="29"/>
        <v>6.5600000000000006E-2</v>
      </c>
      <c r="CU61" s="21"/>
      <c r="CV61" s="12"/>
      <c r="CW61" s="21"/>
      <c r="CX61" s="21"/>
      <c r="CY61" s="21"/>
      <c r="CZ61" s="21"/>
      <c r="DA61" s="5">
        <f t="shared" si="16"/>
        <v>240</v>
      </c>
      <c r="DB61" s="20">
        <v>1E-4</v>
      </c>
      <c r="DC61" s="22">
        <v>2.86E-2</v>
      </c>
      <c r="DD61" s="20">
        <f t="shared" si="26"/>
        <v>2.87E-2</v>
      </c>
      <c r="DE61" s="20"/>
      <c r="DF61" s="17"/>
      <c r="DG61" s="17"/>
      <c r="DH61" s="20"/>
      <c r="DI61" s="20"/>
      <c r="DJ61" s="20"/>
      <c r="DK61" s="21"/>
      <c r="DL61" s="17">
        <v>455</v>
      </c>
      <c r="DM61" s="17"/>
      <c r="DN61" s="20">
        <v>1E-4</v>
      </c>
      <c r="DO61" s="20">
        <v>2.86E-2</v>
      </c>
      <c r="DP61" s="20">
        <f t="shared" si="27"/>
        <v>2.87E-2</v>
      </c>
      <c r="DQ61" s="20"/>
      <c r="DR61" s="17"/>
      <c r="DS61" s="17"/>
      <c r="DT61" s="20"/>
      <c r="DU61" s="22"/>
      <c r="DV61" s="20"/>
      <c r="DW61" s="21"/>
      <c r="DX61" s="5">
        <v>1140</v>
      </c>
      <c r="DY61" s="17"/>
      <c r="DZ61" s="20">
        <v>1E-4</v>
      </c>
      <c r="EA61" s="20">
        <v>2.3599999999999999E-2</v>
      </c>
      <c r="EB61" s="20">
        <f t="shared" si="28"/>
        <v>2.3699999999999999E-2</v>
      </c>
      <c r="EC61" s="20"/>
      <c r="ED61" s="20"/>
      <c r="EE61" s="20"/>
      <c r="EF61" s="20"/>
      <c r="EG61" s="20"/>
      <c r="EH61" s="20"/>
      <c r="EI61" s="20"/>
      <c r="EJ61" s="20"/>
      <c r="EK61" s="17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4"/>
      <c r="FN61" s="3">
        <f t="shared" si="24"/>
        <v>7</v>
      </c>
      <c r="FO61" s="3">
        <f t="shared" si="25"/>
        <v>1996</v>
      </c>
    </row>
    <row r="62" spans="2:171" ht="15" x14ac:dyDescent="0.2">
      <c r="B62" s="3">
        <v>1996</v>
      </c>
      <c r="C62" s="3">
        <v>8</v>
      </c>
      <c r="D62" s="20"/>
      <c r="E62" s="5">
        <v>4</v>
      </c>
      <c r="F62" s="20">
        <v>0.24469999999999997</v>
      </c>
      <c r="G62" s="20">
        <v>0.15989999999999999</v>
      </c>
      <c r="H62" s="20">
        <f t="shared" si="17"/>
        <v>0.40459999999999996</v>
      </c>
      <c r="I62" s="20"/>
      <c r="J62" s="5">
        <v>15</v>
      </c>
      <c r="K62" s="20">
        <v>0.24469999999999997</v>
      </c>
      <c r="L62" s="20">
        <v>6.5500000000000003E-2</v>
      </c>
      <c r="M62" s="20">
        <f t="shared" si="1"/>
        <v>0.31019999999999998</v>
      </c>
      <c r="N62" s="20"/>
      <c r="O62" s="5">
        <v>15</v>
      </c>
      <c r="P62" s="27">
        <v>0.24469999999999997</v>
      </c>
      <c r="Q62" s="20">
        <v>6.5500000000000003E-2</v>
      </c>
      <c r="R62" s="20">
        <f t="shared" si="18"/>
        <v>0.31019999999999998</v>
      </c>
      <c r="S62" s="20"/>
      <c r="T62" s="5">
        <v>100</v>
      </c>
      <c r="U62" s="20">
        <v>0.24469999999999997</v>
      </c>
      <c r="V62" s="20">
        <v>3.9600000000000003E-2</v>
      </c>
      <c r="W62" s="20">
        <f t="shared" si="19"/>
        <v>0.2843</v>
      </c>
      <c r="X62" s="20"/>
      <c r="Y62" s="5">
        <v>315</v>
      </c>
      <c r="Z62" s="5"/>
      <c r="AA62" s="20">
        <v>0.24469999999999997</v>
      </c>
      <c r="AB62" s="20">
        <v>3.9600000000000003E-2</v>
      </c>
      <c r="AC62" s="20">
        <f t="shared" si="20"/>
        <v>0.2843</v>
      </c>
      <c r="AD62" s="20"/>
      <c r="AE62" s="5">
        <v>100</v>
      </c>
      <c r="AF62" s="20">
        <v>0.24469999999999997</v>
      </c>
      <c r="AG62" s="20">
        <v>2.86E-2</v>
      </c>
      <c r="AH62" s="20">
        <f t="shared" si="21"/>
        <v>0.27329999999999999</v>
      </c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5">
        <v>315</v>
      </c>
      <c r="BC62" s="5"/>
      <c r="BD62" s="20">
        <v>0.24469999999999997</v>
      </c>
      <c r="BE62" s="20">
        <v>2.86E-2</v>
      </c>
      <c r="BF62" s="20">
        <f t="shared" si="22"/>
        <v>0.27329999999999999</v>
      </c>
      <c r="BG62" s="20"/>
      <c r="BH62" s="5">
        <v>1000</v>
      </c>
      <c r="BI62" s="5"/>
      <c r="BJ62" s="20">
        <v>0.24469999999999997</v>
      </c>
      <c r="BK62" s="20">
        <v>2.3599999999999999E-2</v>
      </c>
      <c r="BL62" s="20">
        <f t="shared" si="23"/>
        <v>0.26829999999999998</v>
      </c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17"/>
      <c r="CA62" s="20"/>
      <c r="CB62" s="20"/>
      <c r="CC62" s="20"/>
      <c r="CD62" s="21"/>
      <c r="CE62" s="21"/>
      <c r="CF62" s="21"/>
      <c r="CG62" s="21"/>
      <c r="CH62" s="28"/>
      <c r="CI62" s="21"/>
      <c r="CJ62" s="21"/>
      <c r="CK62" s="21"/>
      <c r="CL62" s="12"/>
      <c r="CM62" s="21"/>
      <c r="CN62" s="21"/>
      <c r="CO62" s="21"/>
      <c r="CP62" s="21"/>
      <c r="CQ62" s="5">
        <v>155</v>
      </c>
      <c r="CR62" s="20">
        <v>1E-4</v>
      </c>
      <c r="CS62" s="20">
        <v>6.5500000000000003E-2</v>
      </c>
      <c r="CT62" s="20">
        <f t="shared" si="29"/>
        <v>6.5600000000000006E-2</v>
      </c>
      <c r="CU62" s="21"/>
      <c r="CV62" s="12"/>
      <c r="CW62" s="21"/>
      <c r="CX62" s="21"/>
      <c r="CY62" s="21"/>
      <c r="CZ62" s="21"/>
      <c r="DA62" s="5">
        <f t="shared" si="16"/>
        <v>240</v>
      </c>
      <c r="DB62" s="20">
        <v>1E-4</v>
      </c>
      <c r="DC62" s="22">
        <v>2.86E-2</v>
      </c>
      <c r="DD62" s="20">
        <f t="shared" si="26"/>
        <v>2.87E-2</v>
      </c>
      <c r="DE62" s="20"/>
      <c r="DF62" s="17"/>
      <c r="DG62" s="17"/>
      <c r="DH62" s="20"/>
      <c r="DI62" s="20"/>
      <c r="DJ62" s="20"/>
      <c r="DK62" s="21"/>
      <c r="DL62" s="17">
        <v>455</v>
      </c>
      <c r="DM62" s="17"/>
      <c r="DN62" s="20">
        <v>1E-4</v>
      </c>
      <c r="DO62" s="20">
        <v>2.86E-2</v>
      </c>
      <c r="DP62" s="20">
        <f t="shared" si="27"/>
        <v>2.87E-2</v>
      </c>
      <c r="DQ62" s="20"/>
      <c r="DR62" s="17"/>
      <c r="DS62" s="17"/>
      <c r="DT62" s="20"/>
      <c r="DU62" s="22"/>
      <c r="DV62" s="20"/>
      <c r="DW62" s="21"/>
      <c r="DX62" s="5">
        <v>1140</v>
      </c>
      <c r="DY62" s="17"/>
      <c r="DZ62" s="20">
        <v>1E-4</v>
      </c>
      <c r="EA62" s="20">
        <v>2.3599999999999999E-2</v>
      </c>
      <c r="EB62" s="20">
        <f t="shared" si="28"/>
        <v>2.3699999999999999E-2</v>
      </c>
      <c r="EC62" s="20"/>
      <c r="ED62" s="20"/>
      <c r="EE62" s="20"/>
      <c r="EF62" s="20"/>
      <c r="EG62" s="20"/>
      <c r="EH62" s="20"/>
      <c r="EI62" s="20"/>
      <c r="EJ62" s="20"/>
      <c r="EK62" s="17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4"/>
      <c r="FN62" s="3">
        <f t="shared" si="24"/>
        <v>8</v>
      </c>
      <c r="FO62" s="3">
        <f t="shared" si="25"/>
        <v>1996</v>
      </c>
    </row>
    <row r="63" spans="2:171" ht="15" x14ac:dyDescent="0.2">
      <c r="B63" s="3">
        <v>1996</v>
      </c>
      <c r="C63" s="3">
        <v>9</v>
      </c>
      <c r="D63" s="20"/>
      <c r="E63" s="5">
        <v>4</v>
      </c>
      <c r="F63" s="20">
        <v>0.24340000000000001</v>
      </c>
      <c r="G63" s="20">
        <v>0.15989999999999999</v>
      </c>
      <c r="H63" s="20">
        <f t="shared" si="17"/>
        <v>0.40329999999999999</v>
      </c>
      <c r="I63" s="20"/>
      <c r="J63" s="5">
        <v>15</v>
      </c>
      <c r="K63" s="20">
        <v>0.24340000000000001</v>
      </c>
      <c r="L63" s="20">
        <v>6.5500000000000003E-2</v>
      </c>
      <c r="M63" s="20">
        <f t="shared" si="1"/>
        <v>0.30890000000000001</v>
      </c>
      <c r="N63" s="20"/>
      <c r="O63" s="5">
        <v>15</v>
      </c>
      <c r="P63" s="27">
        <v>0.24340000000000001</v>
      </c>
      <c r="Q63" s="20">
        <v>6.5500000000000003E-2</v>
      </c>
      <c r="R63" s="20">
        <f t="shared" si="18"/>
        <v>0.30890000000000001</v>
      </c>
      <c r="S63" s="20"/>
      <c r="T63" s="5">
        <v>100</v>
      </c>
      <c r="U63" s="20">
        <v>0.24340000000000001</v>
      </c>
      <c r="V63" s="20">
        <v>3.9600000000000003E-2</v>
      </c>
      <c r="W63" s="20">
        <f t="shared" si="19"/>
        <v>0.28300000000000003</v>
      </c>
      <c r="X63" s="20"/>
      <c r="Y63" s="5">
        <v>315</v>
      </c>
      <c r="Z63" s="5"/>
      <c r="AA63" s="20">
        <v>0.24340000000000001</v>
      </c>
      <c r="AB63" s="20">
        <v>3.9600000000000003E-2</v>
      </c>
      <c r="AC63" s="20">
        <f t="shared" si="20"/>
        <v>0.28300000000000003</v>
      </c>
      <c r="AD63" s="20"/>
      <c r="AE63" s="5">
        <v>100</v>
      </c>
      <c r="AF63" s="20">
        <v>0.24340000000000001</v>
      </c>
      <c r="AG63" s="20">
        <v>2.86E-2</v>
      </c>
      <c r="AH63" s="20">
        <f t="shared" si="21"/>
        <v>0.27200000000000002</v>
      </c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5">
        <v>315</v>
      </c>
      <c r="BC63" s="5"/>
      <c r="BD63" s="20">
        <v>0.24340000000000001</v>
      </c>
      <c r="BE63" s="20">
        <v>2.86E-2</v>
      </c>
      <c r="BF63" s="20">
        <f t="shared" si="22"/>
        <v>0.27200000000000002</v>
      </c>
      <c r="BG63" s="20"/>
      <c r="BH63" s="5">
        <v>1000</v>
      </c>
      <c r="BI63" s="5"/>
      <c r="BJ63" s="20">
        <v>0.24340000000000001</v>
      </c>
      <c r="BK63" s="20">
        <v>2.3599999999999999E-2</v>
      </c>
      <c r="BL63" s="20">
        <f t="shared" si="23"/>
        <v>0.26700000000000002</v>
      </c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17"/>
      <c r="CA63" s="20"/>
      <c r="CB63" s="20"/>
      <c r="CC63" s="20"/>
      <c r="CD63" s="21"/>
      <c r="CE63" s="21"/>
      <c r="CF63" s="21"/>
      <c r="CG63" s="21"/>
      <c r="CH63" s="28"/>
      <c r="CI63" s="21"/>
      <c r="CJ63" s="21"/>
      <c r="CK63" s="21"/>
      <c r="CL63" s="12"/>
      <c r="CM63" s="21"/>
      <c r="CN63" s="21"/>
      <c r="CO63" s="21"/>
      <c r="CP63" s="21"/>
      <c r="CQ63" s="5">
        <v>155</v>
      </c>
      <c r="CR63" s="20">
        <v>2.0000000000000001E-4</v>
      </c>
      <c r="CS63" s="20">
        <v>6.5500000000000003E-2</v>
      </c>
      <c r="CT63" s="20">
        <f t="shared" si="29"/>
        <v>6.5700000000000008E-2</v>
      </c>
      <c r="CU63" s="21"/>
      <c r="CV63" s="12"/>
      <c r="CW63" s="21"/>
      <c r="CX63" s="21"/>
      <c r="CY63" s="21"/>
      <c r="CZ63" s="21"/>
      <c r="DA63" s="5">
        <f t="shared" si="16"/>
        <v>240</v>
      </c>
      <c r="DB63" s="20">
        <v>2.0000000000000001E-4</v>
      </c>
      <c r="DC63" s="22">
        <v>2.86E-2</v>
      </c>
      <c r="DD63" s="20">
        <f t="shared" si="26"/>
        <v>2.8799999999999999E-2</v>
      </c>
      <c r="DE63" s="20"/>
      <c r="DF63" s="17"/>
      <c r="DG63" s="17"/>
      <c r="DH63" s="20"/>
      <c r="DI63" s="20"/>
      <c r="DJ63" s="20"/>
      <c r="DK63" s="21"/>
      <c r="DL63" s="17">
        <v>455</v>
      </c>
      <c r="DM63" s="17"/>
      <c r="DN63" s="20">
        <v>2.0000000000000001E-4</v>
      </c>
      <c r="DO63" s="20">
        <v>2.86E-2</v>
      </c>
      <c r="DP63" s="20">
        <f t="shared" si="27"/>
        <v>2.8799999999999999E-2</v>
      </c>
      <c r="DQ63" s="20"/>
      <c r="DR63" s="17"/>
      <c r="DS63" s="17"/>
      <c r="DT63" s="20"/>
      <c r="DU63" s="22"/>
      <c r="DV63" s="20"/>
      <c r="DW63" s="21"/>
      <c r="DX63" s="5">
        <v>1140</v>
      </c>
      <c r="DY63" s="17"/>
      <c r="DZ63" s="20">
        <v>2.0000000000000001E-4</v>
      </c>
      <c r="EA63" s="20">
        <v>2.3599999999999999E-2</v>
      </c>
      <c r="EB63" s="20">
        <f t="shared" si="28"/>
        <v>2.3799999999999998E-2</v>
      </c>
      <c r="EC63" s="20"/>
      <c r="ED63" s="20"/>
      <c r="EE63" s="20"/>
      <c r="EF63" s="20"/>
      <c r="EG63" s="20"/>
      <c r="EH63" s="20"/>
      <c r="EI63" s="20"/>
      <c r="EJ63" s="20"/>
      <c r="EK63" s="17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4"/>
      <c r="FN63" s="3">
        <f t="shared" si="24"/>
        <v>9</v>
      </c>
      <c r="FO63" s="3">
        <f t="shared" si="25"/>
        <v>1996</v>
      </c>
    </row>
    <row r="64" spans="2:171" ht="15" x14ac:dyDescent="0.2">
      <c r="B64" s="3">
        <v>1996</v>
      </c>
      <c r="C64" s="3">
        <v>10</v>
      </c>
      <c r="D64" s="20"/>
      <c r="E64" s="5">
        <v>4</v>
      </c>
      <c r="F64" s="20">
        <v>0.2321</v>
      </c>
      <c r="G64" s="20">
        <v>0.15989999999999999</v>
      </c>
      <c r="H64" s="20">
        <f t="shared" si="17"/>
        <v>0.39200000000000002</v>
      </c>
      <c r="I64" s="20"/>
      <c r="J64" s="5">
        <v>15</v>
      </c>
      <c r="K64" s="20">
        <v>0.2321</v>
      </c>
      <c r="L64" s="20">
        <v>6.5500000000000003E-2</v>
      </c>
      <c r="M64" s="20">
        <f t="shared" si="1"/>
        <v>0.29759999999999998</v>
      </c>
      <c r="N64" s="20"/>
      <c r="O64" s="5">
        <v>15</v>
      </c>
      <c r="P64" s="27">
        <v>0.2321</v>
      </c>
      <c r="Q64" s="20">
        <v>6.5500000000000003E-2</v>
      </c>
      <c r="R64" s="20">
        <f t="shared" si="18"/>
        <v>0.29759999999999998</v>
      </c>
      <c r="S64" s="20"/>
      <c r="T64" s="5">
        <v>100</v>
      </c>
      <c r="U64" s="20">
        <v>0.2321</v>
      </c>
      <c r="V64" s="20">
        <v>3.9600000000000003E-2</v>
      </c>
      <c r="W64" s="20">
        <f t="shared" si="19"/>
        <v>0.2717</v>
      </c>
      <c r="X64" s="20"/>
      <c r="Y64" s="5">
        <v>315</v>
      </c>
      <c r="Z64" s="5"/>
      <c r="AA64" s="20">
        <v>0.2321</v>
      </c>
      <c r="AB64" s="20">
        <v>3.9600000000000003E-2</v>
      </c>
      <c r="AC64" s="20">
        <f t="shared" si="20"/>
        <v>0.2717</v>
      </c>
      <c r="AD64" s="20"/>
      <c r="AE64" s="5">
        <v>100</v>
      </c>
      <c r="AF64" s="20">
        <v>0.2321</v>
      </c>
      <c r="AG64" s="20">
        <v>2.86E-2</v>
      </c>
      <c r="AH64" s="20">
        <f t="shared" si="21"/>
        <v>0.26069999999999999</v>
      </c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5">
        <v>315</v>
      </c>
      <c r="BC64" s="5"/>
      <c r="BD64" s="20">
        <v>0.2321</v>
      </c>
      <c r="BE64" s="20">
        <v>2.86E-2</v>
      </c>
      <c r="BF64" s="20">
        <f t="shared" si="22"/>
        <v>0.26069999999999999</v>
      </c>
      <c r="BG64" s="20"/>
      <c r="BH64" s="5">
        <v>1000</v>
      </c>
      <c r="BI64" s="5"/>
      <c r="BJ64" s="20">
        <v>0.2321</v>
      </c>
      <c r="BK64" s="20">
        <v>2.3599999999999999E-2</v>
      </c>
      <c r="BL64" s="20">
        <f t="shared" si="23"/>
        <v>0.25569999999999998</v>
      </c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17"/>
      <c r="CA64" s="20"/>
      <c r="CB64" s="20"/>
      <c r="CC64" s="20"/>
      <c r="CD64" s="21"/>
      <c r="CE64" s="21"/>
      <c r="CF64" s="21"/>
      <c r="CG64" s="21"/>
      <c r="CH64" s="28"/>
      <c r="CI64" s="21"/>
      <c r="CJ64" s="21"/>
      <c r="CK64" s="21"/>
      <c r="CL64" s="12"/>
      <c r="CM64" s="21"/>
      <c r="CN64" s="21"/>
      <c r="CO64" s="21"/>
      <c r="CP64" s="21"/>
      <c r="CQ64" s="5">
        <v>155</v>
      </c>
      <c r="CR64" s="20">
        <v>2.0000000000000001E-4</v>
      </c>
      <c r="CS64" s="20">
        <v>6.5500000000000003E-2</v>
      </c>
      <c r="CT64" s="20">
        <f t="shared" si="29"/>
        <v>6.5700000000000008E-2</v>
      </c>
      <c r="CU64" s="21"/>
      <c r="CV64" s="12"/>
      <c r="CW64" s="21"/>
      <c r="CX64" s="21"/>
      <c r="CY64" s="21"/>
      <c r="CZ64" s="21"/>
      <c r="DA64" s="5">
        <f t="shared" si="16"/>
        <v>240</v>
      </c>
      <c r="DB64" s="20">
        <v>2.0000000000000001E-4</v>
      </c>
      <c r="DC64" s="22">
        <v>2.86E-2</v>
      </c>
      <c r="DD64" s="20">
        <f t="shared" si="26"/>
        <v>2.8799999999999999E-2</v>
      </c>
      <c r="DE64" s="20"/>
      <c r="DF64" s="17"/>
      <c r="DG64" s="17"/>
      <c r="DH64" s="20"/>
      <c r="DI64" s="20"/>
      <c r="DJ64" s="20"/>
      <c r="DK64" s="21"/>
      <c r="DL64" s="17">
        <v>455</v>
      </c>
      <c r="DM64" s="17"/>
      <c r="DN64" s="20">
        <v>2.0000000000000001E-4</v>
      </c>
      <c r="DO64" s="20">
        <v>2.86E-2</v>
      </c>
      <c r="DP64" s="20">
        <f t="shared" si="27"/>
        <v>2.8799999999999999E-2</v>
      </c>
      <c r="DQ64" s="20"/>
      <c r="DR64" s="17"/>
      <c r="DS64" s="17"/>
      <c r="DT64" s="20"/>
      <c r="DU64" s="22"/>
      <c r="DV64" s="20"/>
      <c r="DW64" s="21"/>
      <c r="DX64" s="5">
        <v>1140</v>
      </c>
      <c r="DY64" s="17"/>
      <c r="DZ64" s="20">
        <v>2.0000000000000001E-4</v>
      </c>
      <c r="EA64" s="20">
        <v>2.3599999999999999E-2</v>
      </c>
      <c r="EB64" s="20">
        <f t="shared" si="28"/>
        <v>2.3799999999999998E-2</v>
      </c>
      <c r="EC64" s="20"/>
      <c r="ED64" s="20"/>
      <c r="EE64" s="20"/>
      <c r="EF64" s="20"/>
      <c r="EG64" s="20"/>
      <c r="EH64" s="20"/>
      <c r="EI64" s="20"/>
      <c r="EJ64" s="20"/>
      <c r="EK64" s="17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4"/>
      <c r="FN64" s="3">
        <f t="shared" si="24"/>
        <v>10</v>
      </c>
      <c r="FO64" s="3">
        <f t="shared" si="25"/>
        <v>1996</v>
      </c>
    </row>
    <row r="65" spans="2:171" ht="15" x14ac:dyDescent="0.2">
      <c r="B65" s="3">
        <v>1996</v>
      </c>
      <c r="C65" s="3">
        <v>11</v>
      </c>
      <c r="D65" s="20"/>
      <c r="E65" s="5">
        <v>4</v>
      </c>
      <c r="F65" s="20">
        <v>0.42629999999999996</v>
      </c>
      <c r="G65" s="20">
        <v>0.15989999999999999</v>
      </c>
      <c r="H65" s="20">
        <f t="shared" si="17"/>
        <v>0.58619999999999994</v>
      </c>
      <c r="I65" s="20"/>
      <c r="J65" s="5">
        <v>15</v>
      </c>
      <c r="K65" s="20">
        <v>0.42629999999999996</v>
      </c>
      <c r="L65" s="20">
        <v>6.5500000000000003E-2</v>
      </c>
      <c r="M65" s="20">
        <f t="shared" si="1"/>
        <v>0.49179999999999996</v>
      </c>
      <c r="N65" s="20"/>
      <c r="O65" s="5">
        <v>15</v>
      </c>
      <c r="P65" s="27">
        <v>0.42629999999999996</v>
      </c>
      <c r="Q65" s="20">
        <v>6.5500000000000003E-2</v>
      </c>
      <c r="R65" s="20">
        <f t="shared" si="18"/>
        <v>0.49179999999999996</v>
      </c>
      <c r="S65" s="20"/>
      <c r="T65" s="5">
        <v>100</v>
      </c>
      <c r="U65" s="20">
        <v>0.42629999999999996</v>
      </c>
      <c r="V65" s="20">
        <v>3.9600000000000003E-2</v>
      </c>
      <c r="W65" s="20">
        <f t="shared" si="19"/>
        <v>0.46589999999999998</v>
      </c>
      <c r="X65" s="20"/>
      <c r="Y65" s="5">
        <v>315</v>
      </c>
      <c r="Z65" s="5"/>
      <c r="AA65" s="20">
        <v>0.42629999999999996</v>
      </c>
      <c r="AB65" s="20">
        <v>3.9600000000000003E-2</v>
      </c>
      <c r="AC65" s="20">
        <f t="shared" si="20"/>
        <v>0.46589999999999998</v>
      </c>
      <c r="AD65" s="20"/>
      <c r="AE65" s="5">
        <v>100</v>
      </c>
      <c r="AF65" s="20">
        <v>0.29299999999999998</v>
      </c>
      <c r="AG65" s="20">
        <v>2.86E-2</v>
      </c>
      <c r="AH65" s="20">
        <f t="shared" si="21"/>
        <v>0.3216</v>
      </c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5">
        <v>315</v>
      </c>
      <c r="BC65" s="5"/>
      <c r="BD65" s="20">
        <v>0.29299999999999998</v>
      </c>
      <c r="BE65" s="20">
        <v>2.86E-2</v>
      </c>
      <c r="BF65" s="20">
        <f t="shared" si="22"/>
        <v>0.3216</v>
      </c>
      <c r="BG65" s="20"/>
      <c r="BH65" s="5">
        <v>1000</v>
      </c>
      <c r="BI65" s="5"/>
      <c r="BJ65" s="20">
        <v>0.29299999999999998</v>
      </c>
      <c r="BK65" s="20">
        <v>2.3599999999999999E-2</v>
      </c>
      <c r="BL65" s="20">
        <f t="shared" si="23"/>
        <v>0.31659999999999999</v>
      </c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17"/>
      <c r="CA65" s="20"/>
      <c r="CB65" s="20"/>
      <c r="CC65" s="20"/>
      <c r="CD65" s="21"/>
      <c r="CE65" s="21"/>
      <c r="CF65" s="21"/>
      <c r="CG65" s="21"/>
      <c r="CH65" s="28"/>
      <c r="CI65" s="21"/>
      <c r="CJ65" s="21"/>
      <c r="CK65" s="21"/>
      <c r="CL65" s="12"/>
      <c r="CM65" s="21"/>
      <c r="CN65" s="21"/>
      <c r="CO65" s="21"/>
      <c r="CP65" s="21"/>
      <c r="CQ65" s="5">
        <v>155</v>
      </c>
      <c r="CR65" s="20">
        <v>2.0000000000000001E-4</v>
      </c>
      <c r="CS65" s="20">
        <v>6.5500000000000003E-2</v>
      </c>
      <c r="CT65" s="20">
        <f t="shared" si="29"/>
        <v>6.5700000000000008E-2</v>
      </c>
      <c r="CU65" s="21"/>
      <c r="CV65" s="12"/>
      <c r="CW65" s="21"/>
      <c r="CX65" s="21"/>
      <c r="CY65" s="21"/>
      <c r="CZ65" s="21"/>
      <c r="DA65" s="5">
        <f t="shared" si="16"/>
        <v>240</v>
      </c>
      <c r="DB65" s="20">
        <v>2.0000000000000001E-4</v>
      </c>
      <c r="DC65" s="22">
        <v>2.86E-2</v>
      </c>
      <c r="DD65" s="20">
        <f t="shared" si="26"/>
        <v>2.8799999999999999E-2</v>
      </c>
      <c r="DE65" s="20"/>
      <c r="DF65" s="17"/>
      <c r="DG65" s="17"/>
      <c r="DH65" s="20"/>
      <c r="DI65" s="20"/>
      <c r="DJ65" s="20"/>
      <c r="DK65" s="21"/>
      <c r="DL65" s="17">
        <v>455</v>
      </c>
      <c r="DM65" s="17"/>
      <c r="DN65" s="20">
        <v>2.0000000000000001E-4</v>
      </c>
      <c r="DO65" s="20">
        <v>2.86E-2</v>
      </c>
      <c r="DP65" s="20">
        <f t="shared" si="27"/>
        <v>2.8799999999999999E-2</v>
      </c>
      <c r="DQ65" s="20"/>
      <c r="DR65" s="17"/>
      <c r="DS65" s="17"/>
      <c r="DT65" s="20"/>
      <c r="DU65" s="22"/>
      <c r="DV65" s="20"/>
      <c r="DW65" s="21"/>
      <c r="DX65" s="5">
        <v>1140</v>
      </c>
      <c r="DY65" s="17"/>
      <c r="DZ65" s="20">
        <v>2.0000000000000001E-4</v>
      </c>
      <c r="EA65" s="20">
        <v>2.3599999999999999E-2</v>
      </c>
      <c r="EB65" s="20">
        <f t="shared" si="28"/>
        <v>2.3799999999999998E-2</v>
      </c>
      <c r="EC65" s="20"/>
      <c r="ED65" s="20"/>
      <c r="EE65" s="20"/>
      <c r="EF65" s="20"/>
      <c r="EG65" s="20"/>
      <c r="EH65" s="20"/>
      <c r="EI65" s="20"/>
      <c r="EJ65" s="20"/>
      <c r="EK65" s="17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4"/>
      <c r="FN65" s="3">
        <f t="shared" si="24"/>
        <v>11</v>
      </c>
      <c r="FO65" s="3">
        <f t="shared" si="25"/>
        <v>1996</v>
      </c>
    </row>
    <row r="66" spans="2:171" ht="15" x14ac:dyDescent="0.2">
      <c r="B66" s="3">
        <v>1996</v>
      </c>
      <c r="C66" s="3">
        <v>12</v>
      </c>
      <c r="D66" s="20"/>
      <c r="E66" s="5">
        <v>4</v>
      </c>
      <c r="F66" s="20">
        <v>0.4587</v>
      </c>
      <c r="G66" s="20">
        <v>0.15989999999999999</v>
      </c>
      <c r="H66" s="20">
        <f t="shared" si="17"/>
        <v>0.61860000000000004</v>
      </c>
      <c r="I66" s="20"/>
      <c r="J66" s="5">
        <v>15</v>
      </c>
      <c r="K66" s="20">
        <v>0.4587</v>
      </c>
      <c r="L66" s="20">
        <v>6.5500000000000003E-2</v>
      </c>
      <c r="M66" s="20">
        <f t="shared" si="1"/>
        <v>0.5242</v>
      </c>
      <c r="N66" s="20"/>
      <c r="O66" s="5">
        <v>15</v>
      </c>
      <c r="P66" s="27">
        <v>0.4587</v>
      </c>
      <c r="Q66" s="20">
        <v>6.5500000000000003E-2</v>
      </c>
      <c r="R66" s="20">
        <f t="shared" si="18"/>
        <v>0.5242</v>
      </c>
      <c r="S66" s="20"/>
      <c r="T66" s="5">
        <v>100</v>
      </c>
      <c r="U66" s="20">
        <v>0.4587</v>
      </c>
      <c r="V66" s="20">
        <v>3.9600000000000003E-2</v>
      </c>
      <c r="W66" s="20">
        <f t="shared" si="19"/>
        <v>0.49830000000000002</v>
      </c>
      <c r="X66" s="20"/>
      <c r="Y66" s="5">
        <v>315</v>
      </c>
      <c r="Z66" s="5"/>
      <c r="AA66" s="20">
        <v>0.4587</v>
      </c>
      <c r="AB66" s="20">
        <v>3.9600000000000003E-2</v>
      </c>
      <c r="AC66" s="20">
        <f t="shared" si="20"/>
        <v>0.49830000000000002</v>
      </c>
      <c r="AD66" s="20"/>
      <c r="AE66" s="5">
        <v>100</v>
      </c>
      <c r="AF66" s="20">
        <v>0.32989999999999997</v>
      </c>
      <c r="AG66" s="20">
        <v>2.86E-2</v>
      </c>
      <c r="AH66" s="20">
        <f t="shared" si="21"/>
        <v>0.35849999999999999</v>
      </c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5">
        <v>315</v>
      </c>
      <c r="BC66" s="5"/>
      <c r="BD66" s="20">
        <v>0.32989999999999997</v>
      </c>
      <c r="BE66" s="20">
        <v>2.86E-2</v>
      </c>
      <c r="BF66" s="20">
        <f t="shared" si="22"/>
        <v>0.35849999999999999</v>
      </c>
      <c r="BG66" s="20"/>
      <c r="BH66" s="5">
        <v>1000</v>
      </c>
      <c r="BI66" s="5"/>
      <c r="BJ66" s="20">
        <v>0.32989999999999997</v>
      </c>
      <c r="BK66" s="20">
        <v>2.3599999999999999E-2</v>
      </c>
      <c r="BL66" s="20">
        <f t="shared" si="23"/>
        <v>0.35349999999999998</v>
      </c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17"/>
      <c r="CA66" s="20"/>
      <c r="CB66" s="20"/>
      <c r="CC66" s="20"/>
      <c r="CD66" s="21"/>
      <c r="CE66" s="21"/>
      <c r="CF66" s="21"/>
      <c r="CG66" s="21"/>
      <c r="CH66" s="28"/>
      <c r="CI66" s="21"/>
      <c r="CJ66" s="21"/>
      <c r="CK66" s="21"/>
      <c r="CL66" s="12"/>
      <c r="CM66" s="21"/>
      <c r="CN66" s="21"/>
      <c r="CO66" s="21"/>
      <c r="CP66" s="21"/>
      <c r="CQ66" s="5">
        <v>155</v>
      </c>
      <c r="CR66" s="20">
        <v>0</v>
      </c>
      <c r="CS66" s="20">
        <v>6.5500000000000003E-2</v>
      </c>
      <c r="CT66" s="20">
        <f t="shared" si="29"/>
        <v>6.5500000000000003E-2</v>
      </c>
      <c r="CU66" s="21"/>
      <c r="CV66" s="12"/>
      <c r="CW66" s="21"/>
      <c r="CX66" s="21"/>
      <c r="CY66" s="21"/>
      <c r="CZ66" s="21"/>
      <c r="DA66" s="5">
        <f t="shared" si="16"/>
        <v>240</v>
      </c>
      <c r="DB66" s="20">
        <v>0</v>
      </c>
      <c r="DC66" s="22">
        <v>2.86E-2</v>
      </c>
      <c r="DD66" s="20">
        <f t="shared" si="26"/>
        <v>2.86E-2</v>
      </c>
      <c r="DE66" s="20"/>
      <c r="DF66" s="17"/>
      <c r="DG66" s="17"/>
      <c r="DH66" s="20"/>
      <c r="DI66" s="20"/>
      <c r="DJ66" s="20"/>
      <c r="DK66" s="21"/>
      <c r="DL66" s="17">
        <v>455</v>
      </c>
      <c r="DM66" s="17"/>
      <c r="DN66" s="20">
        <v>0</v>
      </c>
      <c r="DO66" s="20">
        <v>2.86E-2</v>
      </c>
      <c r="DP66" s="20">
        <f t="shared" si="27"/>
        <v>2.86E-2</v>
      </c>
      <c r="DQ66" s="20"/>
      <c r="DR66" s="17"/>
      <c r="DS66" s="17"/>
      <c r="DT66" s="20"/>
      <c r="DU66" s="22"/>
      <c r="DV66" s="20"/>
      <c r="DW66" s="21"/>
      <c r="DX66" s="5">
        <v>1140</v>
      </c>
      <c r="DY66" s="17"/>
      <c r="DZ66" s="20">
        <v>0</v>
      </c>
      <c r="EA66" s="20">
        <v>2.3599999999999999E-2</v>
      </c>
      <c r="EB66" s="20">
        <f t="shared" si="28"/>
        <v>2.3599999999999999E-2</v>
      </c>
      <c r="EC66" s="20"/>
      <c r="ED66" s="20"/>
      <c r="EE66" s="20"/>
      <c r="EF66" s="20"/>
      <c r="EG66" s="20"/>
      <c r="EH66" s="20"/>
      <c r="EI66" s="20"/>
      <c r="EJ66" s="20"/>
      <c r="EK66" s="17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4"/>
      <c r="FN66" s="3">
        <f t="shared" si="24"/>
        <v>12</v>
      </c>
      <c r="FO66" s="3">
        <f t="shared" si="25"/>
        <v>1996</v>
      </c>
    </row>
    <row r="67" spans="2:171" ht="15" x14ac:dyDescent="0.2">
      <c r="B67" s="3">
        <v>1997</v>
      </c>
      <c r="C67" s="3">
        <v>1</v>
      </c>
      <c r="D67" s="20"/>
      <c r="E67" s="5">
        <v>4</v>
      </c>
      <c r="F67" s="20">
        <v>0.48530000000000001</v>
      </c>
      <c r="G67" s="20">
        <v>0.15989999999999999</v>
      </c>
      <c r="H67" s="20">
        <f t="shared" si="17"/>
        <v>0.6452</v>
      </c>
      <c r="I67" s="20"/>
      <c r="J67" s="5">
        <v>15</v>
      </c>
      <c r="K67" s="20">
        <v>0.48530000000000001</v>
      </c>
      <c r="L67" s="20">
        <v>6.5500000000000003E-2</v>
      </c>
      <c r="M67" s="20">
        <f t="shared" si="1"/>
        <v>0.55079999999999996</v>
      </c>
      <c r="N67" s="20"/>
      <c r="O67" s="5">
        <v>15</v>
      </c>
      <c r="P67" s="27">
        <v>0.48530000000000001</v>
      </c>
      <c r="Q67" s="20">
        <v>6.5500000000000003E-2</v>
      </c>
      <c r="R67" s="20">
        <f t="shared" si="18"/>
        <v>0.55079999999999996</v>
      </c>
      <c r="S67" s="20"/>
      <c r="T67" s="5">
        <v>100</v>
      </c>
      <c r="U67" s="20">
        <v>0.48530000000000001</v>
      </c>
      <c r="V67" s="20">
        <v>3.9600000000000003E-2</v>
      </c>
      <c r="W67" s="20">
        <f t="shared" si="19"/>
        <v>0.52490000000000003</v>
      </c>
      <c r="X67" s="20"/>
      <c r="Y67" s="5">
        <v>315</v>
      </c>
      <c r="Z67" s="5"/>
      <c r="AA67" s="20">
        <v>0.48530000000000001</v>
      </c>
      <c r="AB67" s="20">
        <v>3.9600000000000003E-2</v>
      </c>
      <c r="AC67" s="20">
        <f t="shared" si="20"/>
        <v>0.52490000000000003</v>
      </c>
      <c r="AD67" s="20"/>
      <c r="AE67" s="5">
        <v>100</v>
      </c>
      <c r="AF67" s="20">
        <v>0.3342</v>
      </c>
      <c r="AG67" s="20">
        <v>2.86E-2</v>
      </c>
      <c r="AH67" s="20">
        <f t="shared" si="21"/>
        <v>0.36280000000000001</v>
      </c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5">
        <v>315</v>
      </c>
      <c r="BC67" s="5"/>
      <c r="BD67" s="20">
        <v>0.3342</v>
      </c>
      <c r="BE67" s="20">
        <v>2.86E-2</v>
      </c>
      <c r="BF67" s="20">
        <f t="shared" si="22"/>
        <v>0.36280000000000001</v>
      </c>
      <c r="BG67" s="20"/>
      <c r="BH67" s="5">
        <v>1000</v>
      </c>
      <c r="BI67" s="5"/>
      <c r="BJ67" s="20">
        <v>0.3342</v>
      </c>
      <c r="BK67" s="20">
        <v>2.3599999999999999E-2</v>
      </c>
      <c r="BL67" s="20">
        <f t="shared" si="23"/>
        <v>0.35780000000000001</v>
      </c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17"/>
      <c r="CA67" s="20"/>
      <c r="CB67" s="20"/>
      <c r="CC67" s="20"/>
      <c r="CD67" s="21"/>
      <c r="CE67" s="21"/>
      <c r="CF67" s="21"/>
      <c r="CG67" s="21"/>
      <c r="CH67" s="28"/>
      <c r="CI67" s="21"/>
      <c r="CJ67" s="21"/>
      <c r="CK67" s="21"/>
      <c r="CL67" s="12"/>
      <c r="CM67" s="21"/>
      <c r="CN67" s="21"/>
      <c r="CO67" s="21"/>
      <c r="CP67" s="21"/>
      <c r="CQ67" s="5">
        <v>115</v>
      </c>
      <c r="CR67" s="20">
        <v>0</v>
      </c>
      <c r="CS67" s="20">
        <v>6.5500000000000003E-2</v>
      </c>
      <c r="CT67" s="20">
        <f t="shared" si="29"/>
        <v>6.5500000000000003E-2</v>
      </c>
      <c r="CU67" s="21"/>
      <c r="CV67" s="12"/>
      <c r="CW67" s="21"/>
      <c r="CX67" s="21"/>
      <c r="CY67" s="21"/>
      <c r="CZ67" s="21"/>
      <c r="DA67" s="5">
        <f t="shared" ref="DA67:DA91" si="30">+T67+100</f>
        <v>200</v>
      </c>
      <c r="DB67" s="20">
        <v>0</v>
      </c>
      <c r="DC67" s="22">
        <v>2.86E-2</v>
      </c>
      <c r="DD67" s="20">
        <f t="shared" si="26"/>
        <v>2.86E-2</v>
      </c>
      <c r="DE67" s="20"/>
      <c r="DF67" s="17"/>
      <c r="DG67" s="17"/>
      <c r="DH67" s="20"/>
      <c r="DI67" s="20"/>
      <c r="DJ67" s="20"/>
      <c r="DK67" s="21"/>
      <c r="DL67" s="17">
        <v>415</v>
      </c>
      <c r="DM67" s="17"/>
      <c r="DN67" s="20">
        <v>0</v>
      </c>
      <c r="DO67" s="20">
        <v>2.86E-2</v>
      </c>
      <c r="DP67" s="20">
        <f t="shared" si="27"/>
        <v>2.86E-2</v>
      </c>
      <c r="DQ67" s="20"/>
      <c r="DR67" s="17"/>
      <c r="DS67" s="17"/>
      <c r="DT67" s="20"/>
      <c r="DU67" s="22"/>
      <c r="DV67" s="20"/>
      <c r="DW67" s="21"/>
      <c r="DX67" s="5">
        <v>1140</v>
      </c>
      <c r="DY67" s="17"/>
      <c r="DZ67" s="20">
        <v>0</v>
      </c>
      <c r="EA67" s="20">
        <v>2.3599999999999999E-2</v>
      </c>
      <c r="EB67" s="20">
        <f t="shared" si="28"/>
        <v>2.3599999999999999E-2</v>
      </c>
      <c r="EC67" s="20"/>
      <c r="ED67" s="20"/>
      <c r="EE67" s="20"/>
      <c r="EF67" s="20"/>
      <c r="EG67" s="20"/>
      <c r="EH67" s="20"/>
      <c r="EI67" s="20"/>
      <c r="EJ67" s="20"/>
      <c r="EK67" s="17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4"/>
      <c r="FN67" s="3">
        <f t="shared" si="24"/>
        <v>1</v>
      </c>
      <c r="FO67" s="3">
        <f t="shared" si="25"/>
        <v>1997</v>
      </c>
    </row>
    <row r="68" spans="2:171" ht="15" x14ac:dyDescent="0.2">
      <c r="B68" s="3">
        <v>1997</v>
      </c>
      <c r="C68" s="3">
        <v>2</v>
      </c>
      <c r="D68" s="20"/>
      <c r="E68" s="5">
        <v>4</v>
      </c>
      <c r="F68" s="20">
        <v>0.41960000000000003</v>
      </c>
      <c r="G68" s="20">
        <v>0.15989999999999999</v>
      </c>
      <c r="H68" s="20">
        <f t="shared" si="17"/>
        <v>0.57950000000000002</v>
      </c>
      <c r="I68" s="20"/>
      <c r="J68" s="5">
        <v>18</v>
      </c>
      <c r="K68" s="20">
        <v>0.41960000000000003</v>
      </c>
      <c r="L68" s="20">
        <v>6.5500000000000003E-2</v>
      </c>
      <c r="M68" s="20">
        <f t="shared" si="1"/>
        <v>0.48510000000000003</v>
      </c>
      <c r="N68" s="20"/>
      <c r="O68" s="5">
        <v>18</v>
      </c>
      <c r="P68" s="27">
        <v>0.41960000000000003</v>
      </c>
      <c r="Q68" s="20">
        <v>6.5500000000000003E-2</v>
      </c>
      <c r="R68" s="20">
        <f t="shared" si="18"/>
        <v>0.48510000000000003</v>
      </c>
      <c r="S68" s="20"/>
      <c r="T68" s="5">
        <v>100</v>
      </c>
      <c r="U68" s="20">
        <v>0.41960000000000003</v>
      </c>
      <c r="V68" s="20">
        <v>3.9600000000000003E-2</v>
      </c>
      <c r="W68" s="20">
        <f t="shared" si="19"/>
        <v>0.45920000000000005</v>
      </c>
      <c r="X68" s="20"/>
      <c r="Y68" s="5">
        <v>315</v>
      </c>
      <c r="Z68" s="5"/>
      <c r="AA68" s="20">
        <v>0.41960000000000003</v>
      </c>
      <c r="AB68" s="20">
        <v>3.9600000000000003E-2</v>
      </c>
      <c r="AC68" s="20">
        <f t="shared" si="20"/>
        <v>0.45920000000000005</v>
      </c>
      <c r="AD68" s="20"/>
      <c r="AE68" s="5">
        <v>100</v>
      </c>
      <c r="AF68" s="20">
        <v>0.27380000000000004</v>
      </c>
      <c r="AG68" s="20">
        <v>2.86E-2</v>
      </c>
      <c r="AH68" s="20">
        <f t="shared" si="21"/>
        <v>0.30240000000000006</v>
      </c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5">
        <v>315</v>
      </c>
      <c r="BC68" s="5"/>
      <c r="BD68" s="20">
        <v>0.27380000000000004</v>
      </c>
      <c r="BE68" s="20">
        <v>2.86E-2</v>
      </c>
      <c r="BF68" s="20">
        <f t="shared" si="22"/>
        <v>0.30240000000000006</v>
      </c>
      <c r="BG68" s="20"/>
      <c r="BH68" s="5">
        <v>1000</v>
      </c>
      <c r="BI68" s="5"/>
      <c r="BJ68" s="20">
        <v>0.27380000000000004</v>
      </c>
      <c r="BK68" s="20">
        <v>2.3599999999999999E-2</v>
      </c>
      <c r="BL68" s="20">
        <f t="shared" si="23"/>
        <v>0.29740000000000005</v>
      </c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17"/>
      <c r="CA68" s="20"/>
      <c r="CB68" s="20"/>
      <c r="CC68" s="20"/>
      <c r="CD68" s="21"/>
      <c r="CE68" s="21"/>
      <c r="CF68" s="21"/>
      <c r="CG68" s="21"/>
      <c r="CH68" s="28"/>
      <c r="CI68" s="21"/>
      <c r="CJ68" s="21"/>
      <c r="CK68" s="21"/>
      <c r="CL68" s="12"/>
      <c r="CM68" s="21"/>
      <c r="CN68" s="21"/>
      <c r="CO68" s="21"/>
      <c r="CP68" s="21"/>
      <c r="CQ68" s="5">
        <v>115</v>
      </c>
      <c r="CR68" s="20">
        <v>0</v>
      </c>
      <c r="CS68" s="20">
        <v>6.5500000000000003E-2</v>
      </c>
      <c r="CT68" s="20">
        <f t="shared" si="29"/>
        <v>6.5500000000000003E-2</v>
      </c>
      <c r="CU68" s="21"/>
      <c r="CV68" s="12"/>
      <c r="CW68" s="21"/>
      <c r="CX68" s="21"/>
      <c r="CY68" s="21"/>
      <c r="CZ68" s="21"/>
      <c r="DA68" s="5">
        <f t="shared" si="30"/>
        <v>200</v>
      </c>
      <c r="DB68" s="20">
        <v>0</v>
      </c>
      <c r="DC68" s="22">
        <v>2.86E-2</v>
      </c>
      <c r="DD68" s="20">
        <f t="shared" si="26"/>
        <v>2.86E-2</v>
      </c>
      <c r="DE68" s="20"/>
      <c r="DF68" s="17"/>
      <c r="DG68" s="17"/>
      <c r="DH68" s="20"/>
      <c r="DI68" s="20"/>
      <c r="DJ68" s="20"/>
      <c r="DK68" s="21"/>
      <c r="DL68" s="17">
        <v>415</v>
      </c>
      <c r="DM68" s="17"/>
      <c r="DN68" s="20">
        <v>0</v>
      </c>
      <c r="DO68" s="20">
        <v>2.86E-2</v>
      </c>
      <c r="DP68" s="20">
        <f t="shared" si="27"/>
        <v>2.86E-2</v>
      </c>
      <c r="DQ68" s="20"/>
      <c r="DR68" s="17"/>
      <c r="DS68" s="17"/>
      <c r="DT68" s="20"/>
      <c r="DU68" s="22"/>
      <c r="DV68" s="20"/>
      <c r="DW68" s="21"/>
      <c r="DX68" s="5">
        <v>1140</v>
      </c>
      <c r="DY68" s="17"/>
      <c r="DZ68" s="20">
        <v>0</v>
      </c>
      <c r="EA68" s="20">
        <v>2.3599999999999999E-2</v>
      </c>
      <c r="EB68" s="20">
        <f t="shared" si="28"/>
        <v>2.3599999999999999E-2</v>
      </c>
      <c r="EC68" s="20"/>
      <c r="ED68" s="20"/>
      <c r="EE68" s="20"/>
      <c r="EF68" s="20"/>
      <c r="EG68" s="20"/>
      <c r="EH68" s="20"/>
      <c r="EI68" s="20"/>
      <c r="EJ68" s="20"/>
      <c r="EK68" s="17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4"/>
      <c r="FN68" s="3">
        <f t="shared" si="24"/>
        <v>2</v>
      </c>
      <c r="FO68" s="3">
        <f t="shared" si="25"/>
        <v>1997</v>
      </c>
    </row>
    <row r="69" spans="2:171" ht="15" x14ac:dyDescent="0.2">
      <c r="B69" s="3">
        <v>1997</v>
      </c>
      <c r="C69" s="3">
        <v>3</v>
      </c>
      <c r="D69" s="20"/>
      <c r="E69" s="5">
        <v>4.75</v>
      </c>
      <c r="F69" s="20">
        <v>0.34589999999999999</v>
      </c>
      <c r="G69" s="20">
        <v>0.16819999999999999</v>
      </c>
      <c r="H69" s="20">
        <f t="shared" si="17"/>
        <v>0.5141</v>
      </c>
      <c r="I69" s="20"/>
      <c r="J69" s="5">
        <v>18</v>
      </c>
      <c r="K69" s="20">
        <v>0.34589999999999999</v>
      </c>
      <c r="L69" s="20">
        <v>8.1500000000000003E-2</v>
      </c>
      <c r="M69" s="20">
        <f t="shared" si="1"/>
        <v>0.4274</v>
      </c>
      <c r="N69" s="20"/>
      <c r="O69" s="5">
        <v>18</v>
      </c>
      <c r="P69" s="27">
        <v>0.34589999999999999</v>
      </c>
      <c r="Q69" s="20">
        <v>8.1500000000000003E-2</v>
      </c>
      <c r="R69" s="20">
        <f t="shared" si="18"/>
        <v>0.4274</v>
      </c>
      <c r="S69" s="20"/>
      <c r="T69" s="5">
        <v>81</v>
      </c>
      <c r="U69" s="20">
        <v>0.34589999999999999</v>
      </c>
      <c r="V69" s="20">
        <v>4.3499999999999997E-2</v>
      </c>
      <c r="W69" s="20">
        <f t="shared" si="19"/>
        <v>0.38939999999999997</v>
      </c>
      <c r="X69" s="20"/>
      <c r="Y69" s="5">
        <v>286</v>
      </c>
      <c r="Z69" s="5"/>
      <c r="AA69" s="20">
        <v>0.34589999999999999</v>
      </c>
      <c r="AB69" s="20">
        <v>3.1199999999999999E-2</v>
      </c>
      <c r="AC69" s="20">
        <f t="shared" si="20"/>
        <v>0.37709999999999999</v>
      </c>
      <c r="AD69" s="20"/>
      <c r="AE69" s="5">
        <v>131</v>
      </c>
      <c r="AF69" s="20">
        <v>0.22579999999999997</v>
      </c>
      <c r="AG69" s="20">
        <v>0.04</v>
      </c>
      <c r="AH69" s="20">
        <f t="shared" si="21"/>
        <v>0.26579999999999998</v>
      </c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5">
        <v>336</v>
      </c>
      <c r="BC69" s="5"/>
      <c r="BD69" s="20">
        <v>0.22579999999999997</v>
      </c>
      <c r="BE69" s="20">
        <v>2.7699999999999999E-2</v>
      </c>
      <c r="BF69" s="20">
        <f t="shared" si="22"/>
        <v>0.25349999999999995</v>
      </c>
      <c r="BG69" s="20"/>
      <c r="BH69" s="5">
        <v>900</v>
      </c>
      <c r="BI69" s="5"/>
      <c r="BJ69" s="20">
        <v>0.22579999999999997</v>
      </c>
      <c r="BK69" s="20">
        <v>2.3400000000000001E-2</v>
      </c>
      <c r="BL69" s="20">
        <f t="shared" si="23"/>
        <v>0.24919999999999998</v>
      </c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17"/>
      <c r="CA69" s="20"/>
      <c r="CB69" s="20"/>
      <c r="CC69" s="20"/>
      <c r="CD69" s="21"/>
      <c r="CE69" s="21"/>
      <c r="CF69" s="21"/>
      <c r="CG69" s="21"/>
      <c r="CH69" s="28"/>
      <c r="CI69" s="21"/>
      <c r="CJ69" s="21"/>
      <c r="CK69" s="21"/>
      <c r="CL69" s="12"/>
      <c r="CM69" s="21"/>
      <c r="CN69" s="21"/>
      <c r="CO69" s="21"/>
      <c r="CP69" s="21"/>
      <c r="CQ69" s="5">
        <v>118</v>
      </c>
      <c r="CR69" s="20">
        <v>0</v>
      </c>
      <c r="CS69" s="20">
        <v>7.4499999999999997E-2</v>
      </c>
      <c r="CT69" s="20">
        <f t="shared" si="29"/>
        <v>7.4499999999999997E-2</v>
      </c>
      <c r="CU69" s="21"/>
      <c r="CV69" s="12"/>
      <c r="CW69" s="21"/>
      <c r="CX69" s="21"/>
      <c r="CY69" s="21"/>
      <c r="CZ69" s="21"/>
      <c r="DA69" s="5">
        <f t="shared" si="30"/>
        <v>181</v>
      </c>
      <c r="DB69" s="20">
        <v>0</v>
      </c>
      <c r="DC69" s="22">
        <v>3.6999999999999998E-2</v>
      </c>
      <c r="DD69" s="20">
        <f t="shared" si="26"/>
        <v>3.6999999999999998E-2</v>
      </c>
      <c r="DE69" s="20"/>
      <c r="DF69" s="17"/>
      <c r="DG69" s="17"/>
      <c r="DH69" s="20"/>
      <c r="DI69" s="20"/>
      <c r="DJ69" s="20"/>
      <c r="DK69" s="21"/>
      <c r="DL69" s="17">
        <v>386</v>
      </c>
      <c r="DM69" s="17"/>
      <c r="DN69" s="20">
        <v>0</v>
      </c>
      <c r="DO69" s="20">
        <v>2.47E-2</v>
      </c>
      <c r="DP69" s="20">
        <f t="shared" si="27"/>
        <v>2.47E-2</v>
      </c>
      <c r="DQ69" s="20"/>
      <c r="DR69" s="17"/>
      <c r="DS69" s="17"/>
      <c r="DT69" s="20"/>
      <c r="DU69" s="22"/>
      <c r="DV69" s="20"/>
      <c r="DW69" s="21"/>
      <c r="DX69" s="5">
        <v>1000</v>
      </c>
      <c r="DY69" s="17"/>
      <c r="DZ69" s="20">
        <v>0</v>
      </c>
      <c r="EA69" s="20">
        <v>2.1399999999999999E-2</v>
      </c>
      <c r="EB69" s="20">
        <f t="shared" si="28"/>
        <v>2.1399999999999999E-2</v>
      </c>
      <c r="EC69" s="20"/>
      <c r="ED69" s="20"/>
      <c r="EE69" s="20"/>
      <c r="EF69" s="20"/>
      <c r="EG69" s="20"/>
      <c r="EH69" s="20"/>
      <c r="EI69" s="20"/>
      <c r="EJ69" s="20"/>
      <c r="EK69" s="17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4"/>
      <c r="FN69" s="3">
        <f t="shared" si="24"/>
        <v>3</v>
      </c>
      <c r="FO69" s="3">
        <f t="shared" si="25"/>
        <v>1997</v>
      </c>
    </row>
    <row r="70" spans="2:171" ht="15" x14ac:dyDescent="0.2">
      <c r="B70" s="3">
        <v>1997</v>
      </c>
      <c r="C70" s="3">
        <v>4</v>
      </c>
      <c r="D70" s="20"/>
      <c r="E70" s="5">
        <v>4.75</v>
      </c>
      <c r="F70" s="20">
        <v>0.35070000000000001</v>
      </c>
      <c r="G70" s="20">
        <v>0.16819999999999999</v>
      </c>
      <c r="H70" s="20">
        <f t="shared" si="17"/>
        <v>0.51890000000000003</v>
      </c>
      <c r="I70" s="20"/>
      <c r="J70" s="5">
        <v>18</v>
      </c>
      <c r="K70" s="20">
        <v>0.35070000000000001</v>
      </c>
      <c r="L70" s="20">
        <v>8.1500000000000003E-2</v>
      </c>
      <c r="M70" s="20">
        <f t="shared" si="1"/>
        <v>0.43220000000000003</v>
      </c>
      <c r="N70" s="20"/>
      <c r="O70" s="5">
        <v>18</v>
      </c>
      <c r="P70" s="27">
        <v>0.35070000000000001</v>
      </c>
      <c r="Q70" s="20">
        <v>8.1500000000000003E-2</v>
      </c>
      <c r="R70" s="20">
        <f t="shared" si="18"/>
        <v>0.43220000000000003</v>
      </c>
      <c r="S70" s="20"/>
      <c r="T70" s="5">
        <v>81</v>
      </c>
      <c r="U70" s="20">
        <v>0.35070000000000001</v>
      </c>
      <c r="V70" s="20">
        <v>4.3499999999999997E-2</v>
      </c>
      <c r="W70" s="20">
        <f t="shared" si="19"/>
        <v>0.39419999999999999</v>
      </c>
      <c r="X70" s="20"/>
      <c r="Y70" s="5">
        <v>286</v>
      </c>
      <c r="Z70" s="5"/>
      <c r="AA70" s="20">
        <v>0.35070000000000001</v>
      </c>
      <c r="AB70" s="20">
        <v>3.1199999999999999E-2</v>
      </c>
      <c r="AC70" s="20">
        <f t="shared" si="20"/>
        <v>0.38190000000000002</v>
      </c>
      <c r="AD70" s="20"/>
      <c r="AE70" s="5">
        <v>131</v>
      </c>
      <c r="AF70" s="20">
        <v>0.22190000000000001</v>
      </c>
      <c r="AG70" s="20">
        <v>0.04</v>
      </c>
      <c r="AH70" s="20">
        <f t="shared" si="21"/>
        <v>0.26190000000000002</v>
      </c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5">
        <v>336</v>
      </c>
      <c r="BC70" s="5"/>
      <c r="BD70" s="20">
        <v>0.22190000000000001</v>
      </c>
      <c r="BE70" s="20">
        <v>2.7699999999999999E-2</v>
      </c>
      <c r="BF70" s="20">
        <f t="shared" si="22"/>
        <v>0.24960000000000002</v>
      </c>
      <c r="BG70" s="20"/>
      <c r="BH70" s="5">
        <v>900</v>
      </c>
      <c r="BI70" s="5"/>
      <c r="BJ70" s="20">
        <v>0.22190000000000001</v>
      </c>
      <c r="BK70" s="20">
        <v>2.3400000000000001E-2</v>
      </c>
      <c r="BL70" s="20">
        <f t="shared" si="23"/>
        <v>0.24530000000000002</v>
      </c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17"/>
      <c r="CA70" s="20"/>
      <c r="CB70" s="20"/>
      <c r="CC70" s="20"/>
      <c r="CD70" s="21"/>
      <c r="CE70" s="21"/>
      <c r="CF70" s="21"/>
      <c r="CG70" s="21"/>
      <c r="CH70" s="28"/>
      <c r="CI70" s="21"/>
      <c r="CJ70" s="21"/>
      <c r="CK70" s="21"/>
      <c r="CL70" s="12"/>
      <c r="CM70" s="21"/>
      <c r="CN70" s="21"/>
      <c r="CO70" s="21"/>
      <c r="CP70" s="21"/>
      <c r="CQ70" s="5">
        <v>118</v>
      </c>
      <c r="CR70" s="20">
        <v>0</v>
      </c>
      <c r="CS70" s="20">
        <v>7.4499999999999997E-2</v>
      </c>
      <c r="CT70" s="20">
        <f t="shared" si="29"/>
        <v>7.4499999999999997E-2</v>
      </c>
      <c r="CU70" s="21"/>
      <c r="CV70" s="12"/>
      <c r="CW70" s="21"/>
      <c r="CX70" s="21"/>
      <c r="CY70" s="21"/>
      <c r="CZ70" s="21"/>
      <c r="DA70" s="5">
        <f t="shared" si="30"/>
        <v>181</v>
      </c>
      <c r="DB70" s="20">
        <v>0</v>
      </c>
      <c r="DC70" s="22">
        <v>3.6999999999999998E-2</v>
      </c>
      <c r="DD70" s="20">
        <f t="shared" si="26"/>
        <v>3.6999999999999998E-2</v>
      </c>
      <c r="DE70" s="20"/>
      <c r="DF70" s="17"/>
      <c r="DG70" s="17"/>
      <c r="DH70" s="20"/>
      <c r="DI70" s="20"/>
      <c r="DJ70" s="20"/>
      <c r="DK70" s="21"/>
      <c r="DL70" s="17">
        <v>386</v>
      </c>
      <c r="DM70" s="17"/>
      <c r="DN70" s="20">
        <v>0</v>
      </c>
      <c r="DO70" s="20">
        <v>2.47E-2</v>
      </c>
      <c r="DP70" s="20">
        <f t="shared" si="27"/>
        <v>2.47E-2</v>
      </c>
      <c r="DQ70" s="20"/>
      <c r="DR70" s="17"/>
      <c r="DS70" s="17"/>
      <c r="DT70" s="20"/>
      <c r="DU70" s="22"/>
      <c r="DV70" s="20"/>
      <c r="DW70" s="21"/>
      <c r="DX70" s="5">
        <v>1000</v>
      </c>
      <c r="DY70" s="17"/>
      <c r="DZ70" s="20">
        <v>0</v>
      </c>
      <c r="EA70" s="20">
        <v>2.1399999999999999E-2</v>
      </c>
      <c r="EB70" s="20">
        <f t="shared" si="28"/>
        <v>2.1399999999999999E-2</v>
      </c>
      <c r="EC70" s="20"/>
      <c r="ED70" s="20"/>
      <c r="EE70" s="20"/>
      <c r="EF70" s="20"/>
      <c r="EG70" s="20"/>
      <c r="EH70" s="20"/>
      <c r="EI70" s="20"/>
      <c r="EJ70" s="20"/>
      <c r="EK70" s="17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4"/>
      <c r="FN70" s="3">
        <f t="shared" si="24"/>
        <v>4</v>
      </c>
      <c r="FO70" s="3">
        <f t="shared" si="25"/>
        <v>1997</v>
      </c>
    </row>
    <row r="71" spans="2:171" ht="15" x14ac:dyDescent="0.2">
      <c r="B71" s="3">
        <v>1997</v>
      </c>
      <c r="C71" s="3">
        <v>5</v>
      </c>
      <c r="D71" s="20"/>
      <c r="E71" s="5">
        <v>4.75</v>
      </c>
      <c r="F71" s="20">
        <v>0.2485</v>
      </c>
      <c r="G71" s="20">
        <v>0.16819999999999999</v>
      </c>
      <c r="H71" s="20">
        <f t="shared" si="17"/>
        <v>0.41669999999999996</v>
      </c>
      <c r="I71" s="20"/>
      <c r="J71" s="5">
        <v>18</v>
      </c>
      <c r="K71" s="20">
        <v>0.2485</v>
      </c>
      <c r="L71" s="20">
        <v>8.1500000000000003E-2</v>
      </c>
      <c r="M71" s="20">
        <f t="shared" ref="M71:M134" si="31">(K71+L71)</f>
        <v>0.33</v>
      </c>
      <c r="N71" s="20"/>
      <c r="O71" s="5">
        <v>18</v>
      </c>
      <c r="P71" s="27">
        <v>0.2485</v>
      </c>
      <c r="Q71" s="20">
        <v>8.1500000000000003E-2</v>
      </c>
      <c r="R71" s="20">
        <f t="shared" si="18"/>
        <v>0.33</v>
      </c>
      <c r="S71" s="20"/>
      <c r="T71" s="5">
        <v>81</v>
      </c>
      <c r="U71" s="20">
        <v>0.2485</v>
      </c>
      <c r="V71" s="20">
        <v>4.3499999999999997E-2</v>
      </c>
      <c r="W71" s="20">
        <f t="shared" si="19"/>
        <v>0.29199999999999998</v>
      </c>
      <c r="X71" s="20"/>
      <c r="Y71" s="5">
        <v>286</v>
      </c>
      <c r="Z71" s="5"/>
      <c r="AA71" s="20">
        <v>0.2485</v>
      </c>
      <c r="AB71" s="20">
        <v>3.1199999999999999E-2</v>
      </c>
      <c r="AC71" s="20">
        <f t="shared" si="20"/>
        <v>0.2797</v>
      </c>
      <c r="AD71" s="20"/>
      <c r="AE71" s="5">
        <v>131</v>
      </c>
      <c r="AF71" s="20">
        <v>0.2485</v>
      </c>
      <c r="AG71" s="20">
        <v>0.04</v>
      </c>
      <c r="AH71" s="20">
        <f t="shared" si="21"/>
        <v>0.28849999999999998</v>
      </c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5">
        <v>336</v>
      </c>
      <c r="BC71" s="5"/>
      <c r="BD71" s="20">
        <v>0.2485</v>
      </c>
      <c r="BE71" s="20">
        <v>2.7699999999999999E-2</v>
      </c>
      <c r="BF71" s="20">
        <f t="shared" si="22"/>
        <v>0.2762</v>
      </c>
      <c r="BG71" s="20"/>
      <c r="BH71" s="5">
        <v>900</v>
      </c>
      <c r="BI71" s="5"/>
      <c r="BJ71" s="20">
        <v>0.2485</v>
      </c>
      <c r="BK71" s="20">
        <v>2.3400000000000001E-2</v>
      </c>
      <c r="BL71" s="20">
        <f t="shared" si="23"/>
        <v>0.27189999999999998</v>
      </c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17"/>
      <c r="CA71" s="20"/>
      <c r="CB71" s="20"/>
      <c r="CC71" s="20"/>
      <c r="CD71" s="21"/>
      <c r="CE71" s="21"/>
      <c r="CF71" s="21"/>
      <c r="CG71" s="21"/>
      <c r="CH71" s="28"/>
      <c r="CI71" s="21"/>
      <c r="CJ71" s="21"/>
      <c r="CK71" s="21"/>
      <c r="CL71" s="12"/>
      <c r="CM71" s="21"/>
      <c r="CN71" s="21"/>
      <c r="CO71" s="21"/>
      <c r="CP71" s="21"/>
      <c r="CQ71" s="5">
        <v>118</v>
      </c>
      <c r="CR71" s="20">
        <v>0</v>
      </c>
      <c r="CS71" s="20">
        <v>7.4499999999999997E-2</v>
      </c>
      <c r="CT71" s="20">
        <f t="shared" si="29"/>
        <v>7.4499999999999997E-2</v>
      </c>
      <c r="CU71" s="21"/>
      <c r="CV71" s="12"/>
      <c r="CW71" s="21"/>
      <c r="CX71" s="21"/>
      <c r="CY71" s="21"/>
      <c r="CZ71" s="21"/>
      <c r="DA71" s="5">
        <f t="shared" si="30"/>
        <v>181</v>
      </c>
      <c r="DB71" s="20">
        <v>0</v>
      </c>
      <c r="DC71" s="22">
        <v>3.6999999999999998E-2</v>
      </c>
      <c r="DD71" s="20">
        <f t="shared" si="26"/>
        <v>3.6999999999999998E-2</v>
      </c>
      <c r="DE71" s="20"/>
      <c r="DF71" s="17"/>
      <c r="DG71" s="17"/>
      <c r="DH71" s="20"/>
      <c r="DI71" s="20"/>
      <c r="DJ71" s="20"/>
      <c r="DK71" s="21"/>
      <c r="DL71" s="17">
        <v>386</v>
      </c>
      <c r="DM71" s="17"/>
      <c r="DN71" s="20">
        <v>0</v>
      </c>
      <c r="DO71" s="20">
        <v>2.47E-2</v>
      </c>
      <c r="DP71" s="20">
        <f t="shared" si="27"/>
        <v>2.47E-2</v>
      </c>
      <c r="DQ71" s="20"/>
      <c r="DR71" s="17"/>
      <c r="DS71" s="17"/>
      <c r="DT71" s="20"/>
      <c r="DU71" s="22"/>
      <c r="DV71" s="20"/>
      <c r="DW71" s="21"/>
      <c r="DX71" s="5">
        <v>1000</v>
      </c>
      <c r="DY71" s="17"/>
      <c r="DZ71" s="20">
        <v>0</v>
      </c>
      <c r="EA71" s="20">
        <v>2.1399999999999999E-2</v>
      </c>
      <c r="EB71" s="20">
        <f t="shared" si="28"/>
        <v>2.1399999999999999E-2</v>
      </c>
      <c r="EC71" s="20"/>
      <c r="ED71" s="20"/>
      <c r="EE71" s="20"/>
      <c r="EF71" s="20"/>
      <c r="EG71" s="20"/>
      <c r="EH71" s="20"/>
      <c r="EI71" s="20"/>
      <c r="EJ71" s="20"/>
      <c r="EK71" s="17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4"/>
      <c r="FN71" s="3">
        <f t="shared" ref="FN71:FN102" si="32">+C71</f>
        <v>5</v>
      </c>
      <c r="FO71" s="3">
        <f t="shared" ref="FO71:FO102" si="33">+B71</f>
        <v>1997</v>
      </c>
    </row>
    <row r="72" spans="2:171" ht="15" x14ac:dyDescent="0.2">
      <c r="B72" s="3">
        <v>1997</v>
      </c>
      <c r="C72" s="3">
        <v>6</v>
      </c>
      <c r="D72" s="20"/>
      <c r="E72" s="5">
        <v>4.75</v>
      </c>
      <c r="F72" s="20">
        <v>0.26729999999999998</v>
      </c>
      <c r="G72" s="20">
        <v>0.16819999999999999</v>
      </c>
      <c r="H72" s="20">
        <f t="shared" si="17"/>
        <v>0.4355</v>
      </c>
      <c r="I72" s="20"/>
      <c r="J72" s="5">
        <v>18</v>
      </c>
      <c r="K72" s="20">
        <v>0.26729999999999998</v>
      </c>
      <c r="L72" s="20">
        <v>8.1500000000000003E-2</v>
      </c>
      <c r="M72" s="20">
        <f t="shared" si="31"/>
        <v>0.3488</v>
      </c>
      <c r="N72" s="20"/>
      <c r="O72" s="5">
        <v>18</v>
      </c>
      <c r="P72" s="27">
        <v>0.26729999999999998</v>
      </c>
      <c r="Q72" s="20">
        <v>8.1500000000000003E-2</v>
      </c>
      <c r="R72" s="20">
        <f t="shared" si="18"/>
        <v>0.3488</v>
      </c>
      <c r="S72" s="20"/>
      <c r="T72" s="5">
        <v>81</v>
      </c>
      <c r="U72" s="20">
        <v>0.26729999999999998</v>
      </c>
      <c r="V72" s="20">
        <v>4.3499999999999997E-2</v>
      </c>
      <c r="W72" s="20">
        <f t="shared" si="19"/>
        <v>0.31079999999999997</v>
      </c>
      <c r="X72" s="20"/>
      <c r="Y72" s="5">
        <v>286</v>
      </c>
      <c r="Z72" s="5"/>
      <c r="AA72" s="20">
        <v>0.26729999999999998</v>
      </c>
      <c r="AB72" s="20">
        <v>3.1199999999999999E-2</v>
      </c>
      <c r="AC72" s="20">
        <f t="shared" si="20"/>
        <v>0.29849999999999999</v>
      </c>
      <c r="AD72" s="20"/>
      <c r="AE72" s="5">
        <v>131</v>
      </c>
      <c r="AF72" s="20">
        <v>0.26729999999999998</v>
      </c>
      <c r="AG72" s="20">
        <v>0.04</v>
      </c>
      <c r="AH72" s="20">
        <f t="shared" si="21"/>
        <v>0.30729999999999996</v>
      </c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5">
        <v>336</v>
      </c>
      <c r="BC72" s="5"/>
      <c r="BD72" s="20">
        <v>0.26729999999999998</v>
      </c>
      <c r="BE72" s="20">
        <v>2.7699999999999999E-2</v>
      </c>
      <c r="BF72" s="20">
        <f t="shared" si="22"/>
        <v>0.29499999999999998</v>
      </c>
      <c r="BG72" s="20"/>
      <c r="BH72" s="5">
        <v>900</v>
      </c>
      <c r="BI72" s="5"/>
      <c r="BJ72" s="20">
        <v>0.26729999999999998</v>
      </c>
      <c r="BK72" s="20">
        <v>2.3400000000000001E-2</v>
      </c>
      <c r="BL72" s="20">
        <f t="shared" si="23"/>
        <v>0.29069999999999996</v>
      </c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17"/>
      <c r="CA72" s="20"/>
      <c r="CB72" s="20"/>
      <c r="CC72" s="20"/>
      <c r="CD72" s="21"/>
      <c r="CE72" s="21"/>
      <c r="CF72" s="21"/>
      <c r="CG72" s="21"/>
      <c r="CH72" s="28"/>
      <c r="CI72" s="21"/>
      <c r="CJ72" s="21"/>
      <c r="CK72" s="21"/>
      <c r="CL72" s="12"/>
      <c r="CM72" s="21"/>
      <c r="CN72" s="21"/>
      <c r="CO72" s="21"/>
      <c r="CP72" s="21"/>
      <c r="CQ72" s="5">
        <v>118</v>
      </c>
      <c r="CR72" s="20">
        <v>0</v>
      </c>
      <c r="CS72" s="20">
        <v>7.4499999999999997E-2</v>
      </c>
      <c r="CT72" s="20">
        <f t="shared" si="29"/>
        <v>7.4499999999999997E-2</v>
      </c>
      <c r="CU72" s="21"/>
      <c r="CV72" s="12"/>
      <c r="CW72" s="21"/>
      <c r="CX72" s="21"/>
      <c r="CY72" s="21"/>
      <c r="CZ72" s="21"/>
      <c r="DA72" s="5">
        <f t="shared" si="30"/>
        <v>181</v>
      </c>
      <c r="DB72" s="20">
        <v>0</v>
      </c>
      <c r="DC72" s="22">
        <v>3.6999999999999998E-2</v>
      </c>
      <c r="DD72" s="20">
        <f t="shared" si="26"/>
        <v>3.6999999999999998E-2</v>
      </c>
      <c r="DE72" s="20"/>
      <c r="DF72" s="17"/>
      <c r="DG72" s="17"/>
      <c r="DH72" s="20"/>
      <c r="DI72" s="20"/>
      <c r="DJ72" s="20"/>
      <c r="DK72" s="21"/>
      <c r="DL72" s="17">
        <v>386</v>
      </c>
      <c r="DM72" s="17"/>
      <c r="DN72" s="20">
        <v>0</v>
      </c>
      <c r="DO72" s="20">
        <v>2.47E-2</v>
      </c>
      <c r="DP72" s="20">
        <f t="shared" si="27"/>
        <v>2.47E-2</v>
      </c>
      <c r="DQ72" s="20"/>
      <c r="DR72" s="17"/>
      <c r="DS72" s="17"/>
      <c r="DT72" s="20"/>
      <c r="DU72" s="22"/>
      <c r="DV72" s="20"/>
      <c r="DW72" s="21"/>
      <c r="DX72" s="5">
        <v>1000</v>
      </c>
      <c r="DY72" s="17"/>
      <c r="DZ72" s="20">
        <v>0</v>
      </c>
      <c r="EA72" s="20">
        <v>2.1399999999999999E-2</v>
      </c>
      <c r="EB72" s="20">
        <f t="shared" si="28"/>
        <v>2.1399999999999999E-2</v>
      </c>
      <c r="EC72" s="20"/>
      <c r="ED72" s="20"/>
      <c r="EE72" s="20"/>
      <c r="EF72" s="20"/>
      <c r="EG72" s="20"/>
      <c r="EH72" s="20"/>
      <c r="EI72" s="20"/>
      <c r="EJ72" s="20"/>
      <c r="EK72" s="17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4"/>
      <c r="FN72" s="3">
        <f t="shared" si="32"/>
        <v>6</v>
      </c>
      <c r="FO72" s="3">
        <f t="shared" si="33"/>
        <v>1997</v>
      </c>
    </row>
    <row r="73" spans="2:171" ht="15" x14ac:dyDescent="0.2">
      <c r="B73" s="3">
        <v>1997</v>
      </c>
      <c r="C73" s="3">
        <v>7</v>
      </c>
      <c r="D73" s="20"/>
      <c r="E73" s="5">
        <v>4.75</v>
      </c>
      <c r="F73" s="20">
        <v>0.25869999999999999</v>
      </c>
      <c r="G73" s="20">
        <v>0.16819999999999999</v>
      </c>
      <c r="H73" s="20">
        <f t="shared" si="17"/>
        <v>0.42689999999999995</v>
      </c>
      <c r="I73" s="20"/>
      <c r="J73" s="5">
        <v>18</v>
      </c>
      <c r="K73" s="20">
        <v>0.25869999999999999</v>
      </c>
      <c r="L73" s="20">
        <v>8.1500000000000003E-2</v>
      </c>
      <c r="M73" s="20">
        <f t="shared" si="31"/>
        <v>0.3402</v>
      </c>
      <c r="N73" s="20"/>
      <c r="O73" s="5">
        <v>18</v>
      </c>
      <c r="P73" s="27">
        <v>0.25869999999999999</v>
      </c>
      <c r="Q73" s="20">
        <v>8.1500000000000003E-2</v>
      </c>
      <c r="R73" s="20">
        <f t="shared" si="18"/>
        <v>0.3402</v>
      </c>
      <c r="S73" s="20"/>
      <c r="T73" s="5">
        <v>81</v>
      </c>
      <c r="U73" s="20">
        <v>0.25869999999999999</v>
      </c>
      <c r="V73" s="20">
        <v>4.3499999999999997E-2</v>
      </c>
      <c r="W73" s="20">
        <f t="shared" si="19"/>
        <v>0.30219999999999997</v>
      </c>
      <c r="X73" s="20"/>
      <c r="Y73" s="5">
        <v>286</v>
      </c>
      <c r="Z73" s="5"/>
      <c r="AA73" s="20">
        <v>0.25869999999999999</v>
      </c>
      <c r="AB73" s="20">
        <v>3.1199999999999999E-2</v>
      </c>
      <c r="AC73" s="20">
        <f t="shared" si="20"/>
        <v>0.28989999999999999</v>
      </c>
      <c r="AD73" s="20"/>
      <c r="AE73" s="5">
        <v>131</v>
      </c>
      <c r="AF73" s="20">
        <v>0.25869999999999999</v>
      </c>
      <c r="AG73" s="20">
        <v>0.04</v>
      </c>
      <c r="AH73" s="20">
        <f t="shared" si="21"/>
        <v>0.29869999999999997</v>
      </c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5">
        <v>336</v>
      </c>
      <c r="BC73" s="5"/>
      <c r="BD73" s="20">
        <v>0.25869999999999999</v>
      </c>
      <c r="BE73" s="20">
        <v>2.7699999999999999E-2</v>
      </c>
      <c r="BF73" s="20">
        <f t="shared" si="22"/>
        <v>0.28639999999999999</v>
      </c>
      <c r="BG73" s="20"/>
      <c r="BH73" s="5">
        <v>900</v>
      </c>
      <c r="BI73" s="5"/>
      <c r="BJ73" s="20">
        <v>0.25869999999999999</v>
      </c>
      <c r="BK73" s="20">
        <v>2.3400000000000001E-2</v>
      </c>
      <c r="BL73" s="20">
        <f t="shared" si="23"/>
        <v>0.28209999999999996</v>
      </c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17"/>
      <c r="CA73" s="20"/>
      <c r="CB73" s="20"/>
      <c r="CC73" s="20"/>
      <c r="CD73" s="21"/>
      <c r="CE73" s="21"/>
      <c r="CF73" s="21"/>
      <c r="CG73" s="21"/>
      <c r="CH73" s="28"/>
      <c r="CI73" s="21"/>
      <c r="CJ73" s="21"/>
      <c r="CK73" s="21"/>
      <c r="CL73" s="12"/>
      <c r="CM73" s="21"/>
      <c r="CN73" s="21"/>
      <c r="CO73" s="21"/>
      <c r="CP73" s="21"/>
      <c r="CQ73" s="5">
        <v>118</v>
      </c>
      <c r="CR73" s="20">
        <v>0</v>
      </c>
      <c r="CS73" s="20">
        <v>7.4499999999999997E-2</v>
      </c>
      <c r="CT73" s="20">
        <f t="shared" si="29"/>
        <v>7.4499999999999997E-2</v>
      </c>
      <c r="CU73" s="21"/>
      <c r="CV73" s="12"/>
      <c r="CW73" s="21"/>
      <c r="CX73" s="21"/>
      <c r="CY73" s="21"/>
      <c r="CZ73" s="21"/>
      <c r="DA73" s="5">
        <f t="shared" si="30"/>
        <v>181</v>
      </c>
      <c r="DB73" s="20">
        <v>0</v>
      </c>
      <c r="DC73" s="22">
        <v>3.6999999999999998E-2</v>
      </c>
      <c r="DD73" s="20">
        <f t="shared" si="26"/>
        <v>3.6999999999999998E-2</v>
      </c>
      <c r="DE73" s="20"/>
      <c r="DF73" s="17"/>
      <c r="DG73" s="17"/>
      <c r="DH73" s="20"/>
      <c r="DI73" s="20"/>
      <c r="DJ73" s="20"/>
      <c r="DK73" s="21"/>
      <c r="DL73" s="17">
        <v>386</v>
      </c>
      <c r="DM73" s="17"/>
      <c r="DN73" s="20">
        <v>0</v>
      </c>
      <c r="DO73" s="20">
        <v>2.47E-2</v>
      </c>
      <c r="DP73" s="20">
        <f t="shared" si="27"/>
        <v>2.47E-2</v>
      </c>
      <c r="DQ73" s="20"/>
      <c r="DR73" s="17"/>
      <c r="DS73" s="17"/>
      <c r="DT73" s="20"/>
      <c r="DU73" s="22"/>
      <c r="DV73" s="20"/>
      <c r="DW73" s="21"/>
      <c r="DX73" s="5">
        <v>1000</v>
      </c>
      <c r="DY73" s="17"/>
      <c r="DZ73" s="20">
        <v>0</v>
      </c>
      <c r="EA73" s="20">
        <v>2.1399999999999999E-2</v>
      </c>
      <c r="EB73" s="20">
        <f t="shared" si="28"/>
        <v>2.1399999999999999E-2</v>
      </c>
      <c r="EC73" s="20"/>
      <c r="ED73" s="20"/>
      <c r="EE73" s="20"/>
      <c r="EF73" s="20"/>
      <c r="EG73" s="20"/>
      <c r="EH73" s="20"/>
      <c r="EI73" s="20"/>
      <c r="EJ73" s="20"/>
      <c r="EK73" s="17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4"/>
      <c r="FN73" s="3">
        <f t="shared" si="32"/>
        <v>7</v>
      </c>
      <c r="FO73" s="3">
        <f t="shared" si="33"/>
        <v>1997</v>
      </c>
    </row>
    <row r="74" spans="2:171" ht="15" x14ac:dyDescent="0.2">
      <c r="B74" s="3">
        <v>1997</v>
      </c>
      <c r="C74" s="3">
        <v>8</v>
      </c>
      <c r="D74" s="20"/>
      <c r="E74" s="5">
        <v>4.75</v>
      </c>
      <c r="F74" s="20">
        <v>0.25850000000000001</v>
      </c>
      <c r="G74" s="20">
        <v>0.16819999999999999</v>
      </c>
      <c r="H74" s="20">
        <f t="shared" si="17"/>
        <v>0.42669999999999997</v>
      </c>
      <c r="I74" s="20"/>
      <c r="J74" s="5">
        <v>18</v>
      </c>
      <c r="K74" s="20">
        <v>0.25850000000000001</v>
      </c>
      <c r="L74" s="20">
        <v>8.1500000000000003E-2</v>
      </c>
      <c r="M74" s="20">
        <f t="shared" si="31"/>
        <v>0.34</v>
      </c>
      <c r="N74" s="20"/>
      <c r="O74" s="5">
        <v>18</v>
      </c>
      <c r="P74" s="27">
        <v>0.25850000000000001</v>
      </c>
      <c r="Q74" s="20">
        <v>8.1500000000000003E-2</v>
      </c>
      <c r="R74" s="20">
        <f t="shared" si="18"/>
        <v>0.34</v>
      </c>
      <c r="S74" s="20"/>
      <c r="T74" s="5">
        <v>81</v>
      </c>
      <c r="U74" s="20">
        <v>0.25850000000000001</v>
      </c>
      <c r="V74" s="20">
        <v>4.3499999999999997E-2</v>
      </c>
      <c r="W74" s="20">
        <f t="shared" si="19"/>
        <v>0.30199999999999999</v>
      </c>
      <c r="X74" s="20"/>
      <c r="Y74" s="5">
        <v>286</v>
      </c>
      <c r="Z74" s="5"/>
      <c r="AA74" s="20">
        <v>0.25850000000000001</v>
      </c>
      <c r="AB74" s="20">
        <v>3.1199999999999999E-2</v>
      </c>
      <c r="AC74" s="20">
        <f t="shared" si="20"/>
        <v>0.28970000000000001</v>
      </c>
      <c r="AD74" s="20"/>
      <c r="AE74" s="5">
        <v>131</v>
      </c>
      <c r="AF74" s="20">
        <v>0.25850000000000001</v>
      </c>
      <c r="AG74" s="20">
        <v>0.04</v>
      </c>
      <c r="AH74" s="20">
        <f t="shared" si="21"/>
        <v>0.29849999999999999</v>
      </c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5">
        <v>336</v>
      </c>
      <c r="BC74" s="5"/>
      <c r="BD74" s="20">
        <v>0.25850000000000001</v>
      </c>
      <c r="BE74" s="20">
        <v>2.7699999999999999E-2</v>
      </c>
      <c r="BF74" s="20">
        <f t="shared" si="22"/>
        <v>0.28620000000000001</v>
      </c>
      <c r="BG74" s="20"/>
      <c r="BH74" s="5">
        <v>900</v>
      </c>
      <c r="BI74" s="5"/>
      <c r="BJ74" s="20">
        <v>0.25850000000000001</v>
      </c>
      <c r="BK74" s="20">
        <v>2.3400000000000001E-2</v>
      </c>
      <c r="BL74" s="20">
        <f t="shared" si="23"/>
        <v>0.28189999999999998</v>
      </c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17"/>
      <c r="CA74" s="20"/>
      <c r="CB74" s="20"/>
      <c r="CC74" s="20"/>
      <c r="CD74" s="21"/>
      <c r="CE74" s="21"/>
      <c r="CF74" s="21"/>
      <c r="CG74" s="21"/>
      <c r="CH74" s="28"/>
      <c r="CI74" s="21"/>
      <c r="CJ74" s="21"/>
      <c r="CK74" s="21"/>
      <c r="CL74" s="12"/>
      <c r="CM74" s="21"/>
      <c r="CN74" s="21"/>
      <c r="CO74" s="21"/>
      <c r="CP74" s="21"/>
      <c r="CQ74" s="5">
        <v>118</v>
      </c>
      <c r="CR74" s="20">
        <v>0</v>
      </c>
      <c r="CS74" s="20">
        <v>7.4499999999999997E-2</v>
      </c>
      <c r="CT74" s="20">
        <f t="shared" si="29"/>
        <v>7.4499999999999997E-2</v>
      </c>
      <c r="CU74" s="21"/>
      <c r="CV74" s="12"/>
      <c r="CW74" s="21"/>
      <c r="CX74" s="21"/>
      <c r="CY74" s="21"/>
      <c r="CZ74" s="21"/>
      <c r="DA74" s="5">
        <f t="shared" si="30"/>
        <v>181</v>
      </c>
      <c r="DB74" s="20">
        <v>0</v>
      </c>
      <c r="DC74" s="22">
        <v>3.6999999999999998E-2</v>
      </c>
      <c r="DD74" s="20">
        <f t="shared" si="26"/>
        <v>3.6999999999999998E-2</v>
      </c>
      <c r="DE74" s="20"/>
      <c r="DF74" s="17"/>
      <c r="DG74" s="17"/>
      <c r="DH74" s="20"/>
      <c r="DI74" s="20"/>
      <c r="DJ74" s="20"/>
      <c r="DK74" s="21"/>
      <c r="DL74" s="17">
        <v>386</v>
      </c>
      <c r="DM74" s="17"/>
      <c r="DN74" s="20">
        <v>0</v>
      </c>
      <c r="DO74" s="20">
        <v>2.47E-2</v>
      </c>
      <c r="DP74" s="20">
        <f t="shared" si="27"/>
        <v>2.47E-2</v>
      </c>
      <c r="DQ74" s="20"/>
      <c r="DR74" s="17"/>
      <c r="DS74" s="17"/>
      <c r="DT74" s="20"/>
      <c r="DU74" s="22"/>
      <c r="DV74" s="20"/>
      <c r="DW74" s="21"/>
      <c r="DX74" s="5">
        <v>1000</v>
      </c>
      <c r="DY74" s="17"/>
      <c r="DZ74" s="20">
        <v>0</v>
      </c>
      <c r="EA74" s="20">
        <v>2.1399999999999999E-2</v>
      </c>
      <c r="EB74" s="20">
        <f t="shared" si="28"/>
        <v>2.1399999999999999E-2</v>
      </c>
      <c r="EC74" s="20"/>
      <c r="ED74" s="20"/>
      <c r="EE74" s="20"/>
      <c r="EF74" s="20"/>
      <c r="EG74" s="20"/>
      <c r="EH74" s="20"/>
      <c r="EI74" s="20"/>
      <c r="EJ74" s="20"/>
      <c r="EK74" s="17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4"/>
      <c r="FN74" s="3">
        <f t="shared" si="32"/>
        <v>8</v>
      </c>
      <c r="FO74" s="3">
        <f t="shared" si="33"/>
        <v>1997</v>
      </c>
    </row>
    <row r="75" spans="2:171" ht="15" x14ac:dyDescent="0.2">
      <c r="B75" s="3">
        <v>1997</v>
      </c>
      <c r="C75" s="3">
        <v>9</v>
      </c>
      <c r="D75" s="20"/>
      <c r="E75" s="5">
        <v>4.75</v>
      </c>
      <c r="F75" s="20">
        <v>0.34110000000000001</v>
      </c>
      <c r="G75" s="20">
        <v>0.16819999999999999</v>
      </c>
      <c r="H75" s="20">
        <f t="shared" si="17"/>
        <v>0.50929999999999997</v>
      </c>
      <c r="I75" s="20"/>
      <c r="J75" s="5">
        <v>18</v>
      </c>
      <c r="K75" s="20">
        <v>0.34110000000000001</v>
      </c>
      <c r="L75" s="20">
        <v>8.1500000000000003E-2</v>
      </c>
      <c r="M75" s="20">
        <f t="shared" si="31"/>
        <v>0.42260000000000003</v>
      </c>
      <c r="N75" s="20"/>
      <c r="O75" s="5">
        <v>18</v>
      </c>
      <c r="P75" s="27">
        <v>0.34110000000000001</v>
      </c>
      <c r="Q75" s="20">
        <v>8.1500000000000003E-2</v>
      </c>
      <c r="R75" s="20">
        <f t="shared" si="18"/>
        <v>0.42260000000000003</v>
      </c>
      <c r="S75" s="20"/>
      <c r="T75" s="5">
        <v>81</v>
      </c>
      <c r="U75" s="20">
        <v>0.34110000000000001</v>
      </c>
      <c r="V75" s="20">
        <v>4.3499999999999997E-2</v>
      </c>
      <c r="W75" s="20">
        <f t="shared" si="19"/>
        <v>0.3846</v>
      </c>
      <c r="X75" s="20"/>
      <c r="Y75" s="5">
        <v>286</v>
      </c>
      <c r="Z75" s="5"/>
      <c r="AA75" s="20">
        <v>0.34110000000000001</v>
      </c>
      <c r="AB75" s="20">
        <v>3.1199999999999999E-2</v>
      </c>
      <c r="AC75" s="20">
        <f t="shared" si="20"/>
        <v>0.37230000000000002</v>
      </c>
      <c r="AD75" s="20"/>
      <c r="AE75" s="5">
        <v>131</v>
      </c>
      <c r="AF75" s="20">
        <v>0.34110000000000001</v>
      </c>
      <c r="AG75" s="20">
        <v>0.04</v>
      </c>
      <c r="AH75" s="20">
        <f t="shared" si="21"/>
        <v>0.38109999999999999</v>
      </c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5">
        <v>336</v>
      </c>
      <c r="BC75" s="5"/>
      <c r="BD75" s="20">
        <v>0.34110000000000001</v>
      </c>
      <c r="BE75" s="20">
        <v>2.7699999999999999E-2</v>
      </c>
      <c r="BF75" s="20">
        <f t="shared" si="22"/>
        <v>0.36880000000000002</v>
      </c>
      <c r="BG75" s="20"/>
      <c r="BH75" s="5">
        <v>900</v>
      </c>
      <c r="BI75" s="5"/>
      <c r="BJ75" s="20">
        <v>0.34110000000000001</v>
      </c>
      <c r="BK75" s="20">
        <v>2.3400000000000001E-2</v>
      </c>
      <c r="BL75" s="20">
        <f t="shared" si="23"/>
        <v>0.36449999999999999</v>
      </c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17"/>
      <c r="CA75" s="20"/>
      <c r="CB75" s="20"/>
      <c r="CC75" s="20"/>
      <c r="CD75" s="21"/>
      <c r="CE75" s="21"/>
      <c r="CF75" s="21"/>
      <c r="CG75" s="21"/>
      <c r="CH75" s="28"/>
      <c r="CI75" s="21"/>
      <c r="CJ75" s="21"/>
      <c r="CK75" s="21"/>
      <c r="CL75" s="12"/>
      <c r="CM75" s="21"/>
      <c r="CN75" s="21"/>
      <c r="CO75" s="21"/>
      <c r="CP75" s="21"/>
      <c r="CQ75" s="5">
        <v>118</v>
      </c>
      <c r="CR75" s="20">
        <v>0</v>
      </c>
      <c r="CS75" s="20">
        <v>7.4499999999999997E-2</v>
      </c>
      <c r="CT75" s="20">
        <f t="shared" si="29"/>
        <v>7.4499999999999997E-2</v>
      </c>
      <c r="CU75" s="21"/>
      <c r="CV75" s="12"/>
      <c r="CW75" s="21"/>
      <c r="CX75" s="21"/>
      <c r="CY75" s="21"/>
      <c r="CZ75" s="21"/>
      <c r="DA75" s="5">
        <f t="shared" si="30"/>
        <v>181</v>
      </c>
      <c r="DB75" s="20">
        <v>0</v>
      </c>
      <c r="DC75" s="22">
        <v>3.6999999999999998E-2</v>
      </c>
      <c r="DD75" s="20">
        <f t="shared" si="26"/>
        <v>3.6999999999999998E-2</v>
      </c>
      <c r="DE75" s="20"/>
      <c r="DF75" s="17"/>
      <c r="DG75" s="17"/>
      <c r="DH75" s="20"/>
      <c r="DI75" s="20"/>
      <c r="DJ75" s="20"/>
      <c r="DK75" s="21"/>
      <c r="DL75" s="17">
        <v>386</v>
      </c>
      <c r="DM75" s="17"/>
      <c r="DN75" s="20">
        <v>0</v>
      </c>
      <c r="DO75" s="20">
        <v>2.47E-2</v>
      </c>
      <c r="DP75" s="20">
        <f t="shared" si="27"/>
        <v>2.47E-2</v>
      </c>
      <c r="DQ75" s="20"/>
      <c r="DR75" s="17"/>
      <c r="DS75" s="17"/>
      <c r="DT75" s="20"/>
      <c r="DU75" s="22"/>
      <c r="DV75" s="20"/>
      <c r="DW75" s="21"/>
      <c r="DX75" s="5">
        <v>1000</v>
      </c>
      <c r="DY75" s="17"/>
      <c r="DZ75" s="20">
        <v>0</v>
      </c>
      <c r="EA75" s="20">
        <v>2.1399999999999999E-2</v>
      </c>
      <c r="EB75" s="20">
        <f t="shared" si="28"/>
        <v>2.1399999999999999E-2</v>
      </c>
      <c r="EC75" s="20"/>
      <c r="ED75" s="20"/>
      <c r="EE75" s="20"/>
      <c r="EF75" s="20"/>
      <c r="EG75" s="20"/>
      <c r="EH75" s="20"/>
      <c r="EI75" s="20"/>
      <c r="EJ75" s="20"/>
      <c r="EK75" s="17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4"/>
      <c r="FN75" s="3">
        <f t="shared" si="32"/>
        <v>9</v>
      </c>
      <c r="FO75" s="3">
        <f t="shared" si="33"/>
        <v>1997</v>
      </c>
    </row>
    <row r="76" spans="2:171" ht="15" x14ac:dyDescent="0.2">
      <c r="B76" s="3">
        <v>1997</v>
      </c>
      <c r="C76" s="3">
        <v>10</v>
      </c>
      <c r="D76" s="20"/>
      <c r="E76" s="5">
        <v>4.75</v>
      </c>
      <c r="F76" s="20">
        <v>0.39529999999999998</v>
      </c>
      <c r="G76" s="20">
        <v>0.16819999999999999</v>
      </c>
      <c r="H76" s="20">
        <f t="shared" si="17"/>
        <v>0.5635</v>
      </c>
      <c r="I76" s="20"/>
      <c r="J76" s="5">
        <v>18</v>
      </c>
      <c r="K76" s="20">
        <v>0.39529999999999998</v>
      </c>
      <c r="L76" s="20">
        <v>8.1500000000000003E-2</v>
      </c>
      <c r="M76" s="20">
        <f t="shared" si="31"/>
        <v>0.4768</v>
      </c>
      <c r="N76" s="20"/>
      <c r="O76" s="5">
        <v>18</v>
      </c>
      <c r="P76" s="27">
        <v>0.39529999999999998</v>
      </c>
      <c r="Q76" s="20">
        <v>8.1500000000000003E-2</v>
      </c>
      <c r="R76" s="20">
        <f t="shared" si="18"/>
        <v>0.4768</v>
      </c>
      <c r="S76" s="20"/>
      <c r="T76" s="5">
        <v>81</v>
      </c>
      <c r="U76" s="20">
        <v>0.39529999999999998</v>
      </c>
      <c r="V76" s="20">
        <v>4.3499999999999997E-2</v>
      </c>
      <c r="W76" s="20">
        <f t="shared" si="19"/>
        <v>0.43879999999999997</v>
      </c>
      <c r="X76" s="20"/>
      <c r="Y76" s="5">
        <v>286</v>
      </c>
      <c r="Z76" s="5"/>
      <c r="AA76" s="20">
        <v>0.39529999999999998</v>
      </c>
      <c r="AB76" s="20">
        <v>3.1199999999999999E-2</v>
      </c>
      <c r="AC76" s="20">
        <f t="shared" si="20"/>
        <v>0.42649999999999999</v>
      </c>
      <c r="AD76" s="20"/>
      <c r="AE76" s="5">
        <v>131</v>
      </c>
      <c r="AF76" s="20">
        <v>0.39529999999999998</v>
      </c>
      <c r="AG76" s="20">
        <v>0.04</v>
      </c>
      <c r="AH76" s="20">
        <f t="shared" si="21"/>
        <v>0.43529999999999996</v>
      </c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5">
        <v>336</v>
      </c>
      <c r="BC76" s="5"/>
      <c r="BD76" s="20">
        <v>0.39529999999999998</v>
      </c>
      <c r="BE76" s="20">
        <v>2.7699999999999999E-2</v>
      </c>
      <c r="BF76" s="20">
        <f t="shared" si="22"/>
        <v>0.42299999999999999</v>
      </c>
      <c r="BG76" s="20"/>
      <c r="BH76" s="5">
        <v>900</v>
      </c>
      <c r="BI76" s="5"/>
      <c r="BJ76" s="20">
        <v>0.39529999999999998</v>
      </c>
      <c r="BK76" s="20">
        <v>2.3400000000000001E-2</v>
      </c>
      <c r="BL76" s="20">
        <f t="shared" si="23"/>
        <v>0.41869999999999996</v>
      </c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17"/>
      <c r="CA76" s="20"/>
      <c r="CB76" s="20"/>
      <c r="CC76" s="20"/>
      <c r="CD76" s="21"/>
      <c r="CE76" s="21"/>
      <c r="CF76" s="21"/>
      <c r="CG76" s="21"/>
      <c r="CH76" s="28"/>
      <c r="CI76" s="21"/>
      <c r="CJ76" s="21"/>
      <c r="CK76" s="21"/>
      <c r="CL76" s="12"/>
      <c r="CM76" s="21"/>
      <c r="CN76" s="21"/>
      <c r="CO76" s="21"/>
      <c r="CP76" s="21"/>
      <c r="CQ76" s="5">
        <v>118</v>
      </c>
      <c r="CR76" s="20">
        <v>0</v>
      </c>
      <c r="CS76" s="20">
        <v>7.4499999999999997E-2</v>
      </c>
      <c r="CT76" s="20">
        <f t="shared" si="29"/>
        <v>7.4499999999999997E-2</v>
      </c>
      <c r="CU76" s="21"/>
      <c r="CV76" s="12"/>
      <c r="CW76" s="21"/>
      <c r="CX76" s="21"/>
      <c r="CY76" s="21"/>
      <c r="CZ76" s="21"/>
      <c r="DA76" s="5">
        <f t="shared" si="30"/>
        <v>181</v>
      </c>
      <c r="DB76" s="20">
        <v>0</v>
      </c>
      <c r="DC76" s="22">
        <v>3.6999999999999998E-2</v>
      </c>
      <c r="DD76" s="20">
        <f t="shared" si="26"/>
        <v>3.6999999999999998E-2</v>
      </c>
      <c r="DE76" s="20"/>
      <c r="DF76" s="17"/>
      <c r="DG76" s="17"/>
      <c r="DH76" s="20"/>
      <c r="DI76" s="20"/>
      <c r="DJ76" s="20"/>
      <c r="DK76" s="21"/>
      <c r="DL76" s="17">
        <v>386</v>
      </c>
      <c r="DM76" s="17"/>
      <c r="DN76" s="20">
        <v>0</v>
      </c>
      <c r="DO76" s="20">
        <v>2.47E-2</v>
      </c>
      <c r="DP76" s="20">
        <f t="shared" si="27"/>
        <v>2.47E-2</v>
      </c>
      <c r="DQ76" s="20"/>
      <c r="DR76" s="17"/>
      <c r="DS76" s="17"/>
      <c r="DT76" s="20"/>
      <c r="DU76" s="22"/>
      <c r="DV76" s="20"/>
      <c r="DW76" s="21"/>
      <c r="DX76" s="5">
        <v>1000</v>
      </c>
      <c r="DY76" s="17"/>
      <c r="DZ76" s="20">
        <v>0</v>
      </c>
      <c r="EA76" s="20">
        <v>2.1399999999999999E-2</v>
      </c>
      <c r="EB76" s="20">
        <f t="shared" si="28"/>
        <v>2.1399999999999999E-2</v>
      </c>
      <c r="EC76" s="20"/>
      <c r="ED76" s="20"/>
      <c r="EE76" s="20"/>
      <c r="EF76" s="20"/>
      <c r="EG76" s="20"/>
      <c r="EH76" s="20"/>
      <c r="EI76" s="20"/>
      <c r="EJ76" s="20"/>
      <c r="EK76" s="17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4"/>
      <c r="FN76" s="3">
        <f t="shared" si="32"/>
        <v>10</v>
      </c>
      <c r="FO76" s="3">
        <f t="shared" si="33"/>
        <v>1997</v>
      </c>
    </row>
    <row r="77" spans="2:171" ht="15" x14ac:dyDescent="0.2">
      <c r="B77" s="3">
        <v>1997</v>
      </c>
      <c r="C77" s="3">
        <v>11</v>
      </c>
      <c r="D77" s="20"/>
      <c r="E77" s="5">
        <v>4.75</v>
      </c>
      <c r="F77" s="20">
        <v>0.51100000000000001</v>
      </c>
      <c r="G77" s="20">
        <v>0.16819999999999999</v>
      </c>
      <c r="H77" s="20">
        <f t="shared" si="17"/>
        <v>0.67920000000000003</v>
      </c>
      <c r="I77" s="20"/>
      <c r="J77" s="5">
        <v>18</v>
      </c>
      <c r="K77" s="20">
        <v>0.51100000000000001</v>
      </c>
      <c r="L77" s="20">
        <v>8.1500000000000003E-2</v>
      </c>
      <c r="M77" s="20">
        <f t="shared" si="31"/>
        <v>0.59250000000000003</v>
      </c>
      <c r="N77" s="20"/>
      <c r="O77" s="5">
        <v>18</v>
      </c>
      <c r="P77" s="27">
        <v>0.51100000000000001</v>
      </c>
      <c r="Q77" s="20">
        <v>8.1500000000000003E-2</v>
      </c>
      <c r="R77" s="20">
        <f t="shared" si="18"/>
        <v>0.59250000000000003</v>
      </c>
      <c r="S77" s="20"/>
      <c r="T77" s="5">
        <v>81</v>
      </c>
      <c r="U77" s="20">
        <v>0.51100000000000001</v>
      </c>
      <c r="V77" s="20">
        <v>4.3499999999999997E-2</v>
      </c>
      <c r="W77" s="20">
        <f t="shared" si="19"/>
        <v>0.55449999999999999</v>
      </c>
      <c r="X77" s="20"/>
      <c r="Y77" s="5">
        <v>286</v>
      </c>
      <c r="Z77" s="5"/>
      <c r="AA77" s="20">
        <v>0.51100000000000001</v>
      </c>
      <c r="AB77" s="20">
        <v>3.1199999999999999E-2</v>
      </c>
      <c r="AC77" s="20">
        <f t="shared" si="20"/>
        <v>0.54220000000000002</v>
      </c>
      <c r="AD77" s="20"/>
      <c r="AE77" s="5">
        <v>131</v>
      </c>
      <c r="AF77" s="20">
        <v>0.3775</v>
      </c>
      <c r="AG77" s="20">
        <v>0.04</v>
      </c>
      <c r="AH77" s="20">
        <f t="shared" si="21"/>
        <v>0.41749999999999998</v>
      </c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5">
        <v>336</v>
      </c>
      <c r="BC77" s="5"/>
      <c r="BD77" s="20">
        <v>0.3775</v>
      </c>
      <c r="BE77" s="20">
        <v>2.7699999999999999E-2</v>
      </c>
      <c r="BF77" s="20">
        <f t="shared" si="22"/>
        <v>0.4052</v>
      </c>
      <c r="BG77" s="20"/>
      <c r="BH77" s="5">
        <v>900</v>
      </c>
      <c r="BI77" s="5"/>
      <c r="BJ77" s="20">
        <v>0.3775</v>
      </c>
      <c r="BK77" s="20">
        <v>2.3400000000000001E-2</v>
      </c>
      <c r="BL77" s="20">
        <f t="shared" si="23"/>
        <v>0.40089999999999998</v>
      </c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17"/>
      <c r="CA77" s="20"/>
      <c r="CB77" s="20"/>
      <c r="CC77" s="20"/>
      <c r="CD77" s="21"/>
      <c r="CE77" s="21"/>
      <c r="CF77" s="21"/>
      <c r="CG77" s="21"/>
      <c r="CH77" s="28"/>
      <c r="CI77" s="21"/>
      <c r="CJ77" s="21"/>
      <c r="CK77" s="21"/>
      <c r="CL77" s="12"/>
      <c r="CM77" s="21"/>
      <c r="CN77" s="21"/>
      <c r="CO77" s="21"/>
      <c r="CP77" s="21"/>
      <c r="CQ77" s="5">
        <v>118</v>
      </c>
      <c r="CR77" s="20">
        <v>0</v>
      </c>
      <c r="CS77" s="20">
        <v>7.4499999999999997E-2</v>
      </c>
      <c r="CT77" s="20">
        <f t="shared" si="29"/>
        <v>7.4499999999999997E-2</v>
      </c>
      <c r="CU77" s="21"/>
      <c r="CV77" s="12"/>
      <c r="CW77" s="21"/>
      <c r="CX77" s="21"/>
      <c r="CY77" s="21"/>
      <c r="CZ77" s="21"/>
      <c r="DA77" s="5">
        <f t="shared" si="30"/>
        <v>181</v>
      </c>
      <c r="DB77" s="20">
        <v>0</v>
      </c>
      <c r="DC77" s="22">
        <v>3.6999999999999998E-2</v>
      </c>
      <c r="DD77" s="20">
        <f t="shared" si="26"/>
        <v>3.6999999999999998E-2</v>
      </c>
      <c r="DE77" s="20"/>
      <c r="DF77" s="17"/>
      <c r="DG77" s="17"/>
      <c r="DH77" s="20"/>
      <c r="DI77" s="20"/>
      <c r="DJ77" s="20"/>
      <c r="DK77" s="21"/>
      <c r="DL77" s="17">
        <v>386</v>
      </c>
      <c r="DM77" s="17"/>
      <c r="DN77" s="20">
        <v>0</v>
      </c>
      <c r="DO77" s="20">
        <v>2.47E-2</v>
      </c>
      <c r="DP77" s="20">
        <f t="shared" si="27"/>
        <v>2.47E-2</v>
      </c>
      <c r="DQ77" s="20"/>
      <c r="DR77" s="17"/>
      <c r="DS77" s="17"/>
      <c r="DT77" s="20"/>
      <c r="DU77" s="22"/>
      <c r="DV77" s="20"/>
      <c r="DW77" s="21"/>
      <c r="DX77" s="5">
        <v>1000</v>
      </c>
      <c r="DY77" s="17"/>
      <c r="DZ77" s="20">
        <v>0</v>
      </c>
      <c r="EA77" s="20">
        <v>2.1399999999999999E-2</v>
      </c>
      <c r="EB77" s="20">
        <f t="shared" si="28"/>
        <v>2.1399999999999999E-2</v>
      </c>
      <c r="EC77" s="20"/>
      <c r="ED77" s="20"/>
      <c r="EE77" s="20"/>
      <c r="EF77" s="20"/>
      <c r="EG77" s="20"/>
      <c r="EH77" s="20"/>
      <c r="EI77" s="20"/>
      <c r="EJ77" s="20"/>
      <c r="EK77" s="17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4"/>
      <c r="FN77" s="3">
        <f t="shared" si="32"/>
        <v>11</v>
      </c>
      <c r="FO77" s="3">
        <f t="shared" si="33"/>
        <v>1997</v>
      </c>
    </row>
    <row r="78" spans="2:171" ht="15" x14ac:dyDescent="0.2">
      <c r="B78" s="3">
        <v>1997</v>
      </c>
      <c r="C78" s="3">
        <v>12</v>
      </c>
      <c r="D78" s="20"/>
      <c r="E78" s="5">
        <v>4.75</v>
      </c>
      <c r="F78" s="20">
        <v>0.36699999999999999</v>
      </c>
      <c r="G78" s="20">
        <v>0.16819999999999999</v>
      </c>
      <c r="H78" s="20">
        <f t="shared" si="17"/>
        <v>0.53520000000000001</v>
      </c>
      <c r="I78" s="20"/>
      <c r="J78" s="5">
        <v>18</v>
      </c>
      <c r="K78" s="20">
        <v>0.36699999999999999</v>
      </c>
      <c r="L78" s="20">
        <v>8.1500000000000003E-2</v>
      </c>
      <c r="M78" s="20">
        <f t="shared" si="31"/>
        <v>0.44850000000000001</v>
      </c>
      <c r="N78" s="20"/>
      <c r="O78" s="5">
        <v>18</v>
      </c>
      <c r="P78" s="27">
        <v>0.36699999999999999</v>
      </c>
      <c r="Q78" s="20">
        <v>8.1500000000000003E-2</v>
      </c>
      <c r="R78" s="20">
        <f t="shared" si="18"/>
        <v>0.44850000000000001</v>
      </c>
      <c r="S78" s="20"/>
      <c r="T78" s="5">
        <v>81</v>
      </c>
      <c r="U78" s="20">
        <v>0.36699999999999999</v>
      </c>
      <c r="V78" s="20">
        <v>4.3499999999999997E-2</v>
      </c>
      <c r="W78" s="20">
        <f t="shared" si="19"/>
        <v>0.41049999999999998</v>
      </c>
      <c r="X78" s="20"/>
      <c r="Y78" s="5">
        <v>286</v>
      </c>
      <c r="Z78" s="5"/>
      <c r="AA78" s="20">
        <v>0.36699999999999999</v>
      </c>
      <c r="AB78" s="20">
        <v>3.1199999999999999E-2</v>
      </c>
      <c r="AC78" s="20">
        <f t="shared" si="20"/>
        <v>0.3982</v>
      </c>
      <c r="AD78" s="20"/>
      <c r="AE78" s="5">
        <v>131</v>
      </c>
      <c r="AF78" s="20">
        <v>0.2576</v>
      </c>
      <c r="AG78" s="20">
        <v>0.04</v>
      </c>
      <c r="AH78" s="20">
        <f t="shared" si="21"/>
        <v>0.29759999999999998</v>
      </c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5">
        <v>336</v>
      </c>
      <c r="BC78" s="5"/>
      <c r="BD78" s="20">
        <v>0.2576</v>
      </c>
      <c r="BE78" s="20">
        <v>2.7699999999999999E-2</v>
      </c>
      <c r="BF78" s="20">
        <f t="shared" si="22"/>
        <v>0.2853</v>
      </c>
      <c r="BG78" s="20"/>
      <c r="BH78" s="5">
        <v>900</v>
      </c>
      <c r="BI78" s="5"/>
      <c r="BJ78" s="20">
        <v>0.2576</v>
      </c>
      <c r="BK78" s="20">
        <v>2.3400000000000001E-2</v>
      </c>
      <c r="BL78" s="20">
        <f t="shared" si="23"/>
        <v>0.28099999999999997</v>
      </c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17"/>
      <c r="CA78" s="20"/>
      <c r="CB78" s="20"/>
      <c r="CC78" s="20"/>
      <c r="CD78" s="21"/>
      <c r="CE78" s="21"/>
      <c r="CF78" s="21"/>
      <c r="CG78" s="21"/>
      <c r="CH78" s="28"/>
      <c r="CI78" s="21"/>
      <c r="CJ78" s="21"/>
      <c r="CK78" s="21"/>
      <c r="CL78" s="12"/>
      <c r="CM78" s="21"/>
      <c r="CN78" s="21"/>
      <c r="CO78" s="21"/>
      <c r="CP78" s="21"/>
      <c r="CQ78" s="5">
        <v>118</v>
      </c>
      <c r="CR78" s="20">
        <v>0</v>
      </c>
      <c r="CS78" s="20">
        <v>7.4499999999999997E-2</v>
      </c>
      <c r="CT78" s="20">
        <f t="shared" si="29"/>
        <v>7.4499999999999997E-2</v>
      </c>
      <c r="CU78" s="21"/>
      <c r="CV78" s="12"/>
      <c r="CW78" s="21"/>
      <c r="CX78" s="21"/>
      <c r="CY78" s="21"/>
      <c r="CZ78" s="21"/>
      <c r="DA78" s="5">
        <f t="shared" si="30"/>
        <v>181</v>
      </c>
      <c r="DB78" s="20">
        <v>0</v>
      </c>
      <c r="DC78" s="22">
        <v>3.6999999999999998E-2</v>
      </c>
      <c r="DD78" s="20">
        <f t="shared" si="26"/>
        <v>3.6999999999999998E-2</v>
      </c>
      <c r="DE78" s="20"/>
      <c r="DF78" s="17"/>
      <c r="DG78" s="17"/>
      <c r="DH78" s="20"/>
      <c r="DI78" s="20"/>
      <c r="DJ78" s="20"/>
      <c r="DK78" s="21"/>
      <c r="DL78" s="17">
        <v>386</v>
      </c>
      <c r="DM78" s="17"/>
      <c r="DN78" s="20">
        <v>0</v>
      </c>
      <c r="DO78" s="20">
        <v>2.47E-2</v>
      </c>
      <c r="DP78" s="20">
        <f t="shared" si="27"/>
        <v>2.47E-2</v>
      </c>
      <c r="DQ78" s="20"/>
      <c r="DR78" s="17"/>
      <c r="DS78" s="17"/>
      <c r="DT78" s="20"/>
      <c r="DU78" s="22"/>
      <c r="DV78" s="20"/>
      <c r="DW78" s="21"/>
      <c r="DX78" s="5">
        <v>1000</v>
      </c>
      <c r="DY78" s="17"/>
      <c r="DZ78" s="20">
        <v>0</v>
      </c>
      <c r="EA78" s="20">
        <v>2.1399999999999999E-2</v>
      </c>
      <c r="EB78" s="20">
        <f t="shared" si="28"/>
        <v>2.1399999999999999E-2</v>
      </c>
      <c r="EC78" s="20"/>
      <c r="ED78" s="20"/>
      <c r="EE78" s="20"/>
      <c r="EF78" s="20"/>
      <c r="EG78" s="20"/>
      <c r="EH78" s="20"/>
      <c r="EI78" s="20"/>
      <c r="EJ78" s="20"/>
      <c r="EK78" s="17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4"/>
      <c r="FN78" s="3">
        <f t="shared" si="32"/>
        <v>12</v>
      </c>
      <c r="FO78" s="3">
        <f t="shared" si="33"/>
        <v>1997</v>
      </c>
    </row>
    <row r="79" spans="2:171" ht="15" x14ac:dyDescent="0.2">
      <c r="B79" s="3">
        <v>1998</v>
      </c>
      <c r="C79" s="3">
        <v>1</v>
      </c>
      <c r="D79" s="20"/>
      <c r="E79" s="5">
        <v>4.75</v>
      </c>
      <c r="F79" s="20">
        <v>0.34759999999999996</v>
      </c>
      <c r="G79" s="20">
        <v>0.16819999999999999</v>
      </c>
      <c r="H79" s="20">
        <f t="shared" si="17"/>
        <v>0.51579999999999993</v>
      </c>
      <c r="I79" s="20"/>
      <c r="J79" s="5">
        <v>18</v>
      </c>
      <c r="K79" s="20">
        <v>0.34759999999999996</v>
      </c>
      <c r="L79" s="20">
        <v>8.1500000000000003E-2</v>
      </c>
      <c r="M79" s="20">
        <f t="shared" si="31"/>
        <v>0.42909999999999998</v>
      </c>
      <c r="N79" s="20"/>
      <c r="O79" s="5">
        <v>18</v>
      </c>
      <c r="P79" s="27">
        <v>0.34759999999999996</v>
      </c>
      <c r="Q79" s="20">
        <v>8.1500000000000003E-2</v>
      </c>
      <c r="R79" s="20">
        <f t="shared" si="18"/>
        <v>0.42909999999999998</v>
      </c>
      <c r="S79" s="20"/>
      <c r="T79" s="5">
        <v>81</v>
      </c>
      <c r="U79" s="20">
        <v>0.34759999999999996</v>
      </c>
      <c r="V79" s="20">
        <v>4.3499999999999997E-2</v>
      </c>
      <c r="W79" s="20">
        <f t="shared" si="19"/>
        <v>0.39109999999999995</v>
      </c>
      <c r="X79" s="20"/>
      <c r="Y79" s="5">
        <v>286</v>
      </c>
      <c r="Z79" s="5"/>
      <c r="AA79" s="20">
        <v>0.34759999999999996</v>
      </c>
      <c r="AB79" s="20">
        <v>3.1199999999999999E-2</v>
      </c>
      <c r="AC79" s="20">
        <f t="shared" si="20"/>
        <v>0.37879999999999997</v>
      </c>
      <c r="AD79" s="20"/>
      <c r="AE79" s="5">
        <v>131</v>
      </c>
      <c r="AF79" s="20">
        <v>0.24349999999999999</v>
      </c>
      <c r="AG79" s="20">
        <v>0.04</v>
      </c>
      <c r="AH79" s="20">
        <f t="shared" si="21"/>
        <v>0.28349999999999997</v>
      </c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5">
        <v>336</v>
      </c>
      <c r="BC79" s="5"/>
      <c r="BD79" s="20">
        <v>0.24349999999999999</v>
      </c>
      <c r="BE79" s="20">
        <v>2.7699999999999999E-2</v>
      </c>
      <c r="BF79" s="20">
        <f t="shared" si="22"/>
        <v>0.2712</v>
      </c>
      <c r="BG79" s="20"/>
      <c r="BH79" s="5">
        <v>900</v>
      </c>
      <c r="BI79" s="5"/>
      <c r="BJ79" s="20">
        <v>0.24349999999999999</v>
      </c>
      <c r="BK79" s="20">
        <v>2.3400000000000001E-2</v>
      </c>
      <c r="BL79" s="20">
        <f t="shared" si="23"/>
        <v>0.26689999999999997</v>
      </c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17"/>
      <c r="CA79" s="20"/>
      <c r="CB79" s="20"/>
      <c r="CC79" s="20"/>
      <c r="CD79" s="21"/>
      <c r="CE79" s="21"/>
      <c r="CF79" s="21"/>
      <c r="CG79" s="21"/>
      <c r="CH79" s="28"/>
      <c r="CI79" s="21"/>
      <c r="CJ79" s="21"/>
      <c r="CK79" s="21"/>
      <c r="CL79" s="12"/>
      <c r="CM79" s="21"/>
      <c r="CN79" s="21"/>
      <c r="CO79" s="21"/>
      <c r="CP79" s="21"/>
      <c r="CQ79" s="5">
        <v>118</v>
      </c>
      <c r="CR79" s="20">
        <v>0</v>
      </c>
      <c r="CS79" s="20">
        <v>7.4499999999999997E-2</v>
      </c>
      <c r="CT79" s="20">
        <f t="shared" si="29"/>
        <v>7.4499999999999997E-2</v>
      </c>
      <c r="CU79" s="21"/>
      <c r="CV79" s="12"/>
      <c r="CW79" s="21"/>
      <c r="CX79" s="21"/>
      <c r="CY79" s="21"/>
      <c r="CZ79" s="21"/>
      <c r="DA79" s="5">
        <f t="shared" si="30"/>
        <v>181</v>
      </c>
      <c r="DB79" s="20">
        <v>0</v>
      </c>
      <c r="DC79" s="22">
        <v>3.6999999999999998E-2</v>
      </c>
      <c r="DD79" s="20">
        <f t="shared" si="26"/>
        <v>3.6999999999999998E-2</v>
      </c>
      <c r="DE79" s="20"/>
      <c r="DF79" s="17"/>
      <c r="DG79" s="17"/>
      <c r="DH79" s="20"/>
      <c r="DI79" s="20"/>
      <c r="DJ79" s="20"/>
      <c r="DK79" s="21"/>
      <c r="DL79" s="17">
        <v>386</v>
      </c>
      <c r="DM79" s="17"/>
      <c r="DN79" s="20">
        <v>0</v>
      </c>
      <c r="DO79" s="20">
        <v>2.47E-2</v>
      </c>
      <c r="DP79" s="20">
        <f t="shared" si="27"/>
        <v>2.47E-2</v>
      </c>
      <c r="DQ79" s="20"/>
      <c r="DR79" s="17"/>
      <c r="DS79" s="17"/>
      <c r="DT79" s="20"/>
      <c r="DU79" s="22"/>
      <c r="DV79" s="20"/>
      <c r="DW79" s="21"/>
      <c r="DX79" s="5">
        <v>1000</v>
      </c>
      <c r="DY79" s="17"/>
      <c r="DZ79" s="20">
        <v>0</v>
      </c>
      <c r="EA79" s="20">
        <v>2.1399999999999999E-2</v>
      </c>
      <c r="EB79" s="20">
        <f t="shared" si="28"/>
        <v>2.1399999999999999E-2</v>
      </c>
      <c r="EC79" s="20"/>
      <c r="ED79" s="20"/>
      <c r="EE79" s="20"/>
      <c r="EF79" s="20"/>
      <c r="EG79" s="20"/>
      <c r="EH79" s="20"/>
      <c r="EI79" s="20"/>
      <c r="EJ79" s="20"/>
      <c r="EK79" s="17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4"/>
      <c r="FN79" s="3">
        <f t="shared" si="32"/>
        <v>1</v>
      </c>
      <c r="FO79" s="3">
        <f t="shared" si="33"/>
        <v>1998</v>
      </c>
    </row>
    <row r="80" spans="2:171" ht="15" x14ac:dyDescent="0.2">
      <c r="B80" s="3">
        <v>1998</v>
      </c>
      <c r="C80" s="3">
        <v>2</v>
      </c>
      <c r="D80" s="20"/>
      <c r="E80" s="5">
        <v>4.75</v>
      </c>
      <c r="F80" s="20">
        <v>0.33230000000000004</v>
      </c>
      <c r="G80" s="20">
        <v>0.16819999999999999</v>
      </c>
      <c r="H80" s="20">
        <f t="shared" si="17"/>
        <v>0.50050000000000006</v>
      </c>
      <c r="I80" s="20"/>
      <c r="J80" s="5">
        <v>18</v>
      </c>
      <c r="K80" s="20">
        <v>0.33230000000000004</v>
      </c>
      <c r="L80" s="20">
        <v>8.1500000000000003E-2</v>
      </c>
      <c r="M80" s="20">
        <f t="shared" si="31"/>
        <v>0.41380000000000006</v>
      </c>
      <c r="N80" s="20"/>
      <c r="O80" s="5">
        <v>18</v>
      </c>
      <c r="P80" s="27">
        <v>0.33230000000000004</v>
      </c>
      <c r="Q80" s="20">
        <v>8.1500000000000003E-2</v>
      </c>
      <c r="R80" s="20">
        <f t="shared" si="18"/>
        <v>0.41380000000000006</v>
      </c>
      <c r="S80" s="20"/>
      <c r="T80" s="5">
        <v>81</v>
      </c>
      <c r="U80" s="20">
        <v>0.33230000000000004</v>
      </c>
      <c r="V80" s="20">
        <v>4.3499999999999997E-2</v>
      </c>
      <c r="W80" s="20">
        <f t="shared" si="19"/>
        <v>0.37580000000000002</v>
      </c>
      <c r="X80" s="20"/>
      <c r="Y80" s="5">
        <v>286</v>
      </c>
      <c r="Z80" s="5"/>
      <c r="AA80" s="20">
        <v>0.33230000000000004</v>
      </c>
      <c r="AB80" s="20">
        <v>3.1199999999999999E-2</v>
      </c>
      <c r="AC80" s="20">
        <f t="shared" si="20"/>
        <v>0.36350000000000005</v>
      </c>
      <c r="AD80" s="20"/>
      <c r="AE80" s="5">
        <v>131</v>
      </c>
      <c r="AF80" s="20">
        <v>0.22019999999999998</v>
      </c>
      <c r="AG80" s="20">
        <v>0.04</v>
      </c>
      <c r="AH80" s="20">
        <f t="shared" si="21"/>
        <v>0.26019999999999999</v>
      </c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5">
        <v>336</v>
      </c>
      <c r="BC80" s="5"/>
      <c r="BD80" s="20">
        <v>0.22019999999999998</v>
      </c>
      <c r="BE80" s="20">
        <v>2.7699999999999999E-2</v>
      </c>
      <c r="BF80" s="20">
        <f t="shared" si="22"/>
        <v>0.24789999999999998</v>
      </c>
      <c r="BG80" s="20"/>
      <c r="BH80" s="5">
        <v>900</v>
      </c>
      <c r="BI80" s="5"/>
      <c r="BJ80" s="20">
        <v>0.22019999999999998</v>
      </c>
      <c r="BK80" s="20">
        <v>2.3400000000000001E-2</v>
      </c>
      <c r="BL80" s="20">
        <f t="shared" si="23"/>
        <v>0.24359999999999998</v>
      </c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17"/>
      <c r="CA80" s="20"/>
      <c r="CB80" s="20"/>
      <c r="CC80" s="20"/>
      <c r="CD80" s="21"/>
      <c r="CE80" s="21"/>
      <c r="CF80" s="21"/>
      <c r="CG80" s="21"/>
      <c r="CH80" s="28"/>
      <c r="CI80" s="21"/>
      <c r="CJ80" s="21"/>
      <c r="CK80" s="21"/>
      <c r="CL80" s="12"/>
      <c r="CM80" s="21"/>
      <c r="CN80" s="21"/>
      <c r="CO80" s="21"/>
      <c r="CP80" s="21"/>
      <c r="CQ80" s="5">
        <v>118</v>
      </c>
      <c r="CR80" s="20">
        <v>0</v>
      </c>
      <c r="CS80" s="20">
        <v>7.4499999999999997E-2</v>
      </c>
      <c r="CT80" s="20">
        <f t="shared" si="29"/>
        <v>7.4499999999999997E-2</v>
      </c>
      <c r="CU80" s="21"/>
      <c r="CV80" s="12"/>
      <c r="CW80" s="21"/>
      <c r="CX80" s="21"/>
      <c r="CY80" s="21"/>
      <c r="CZ80" s="21"/>
      <c r="DA80" s="5">
        <f t="shared" si="30"/>
        <v>181</v>
      </c>
      <c r="DB80" s="20">
        <v>0</v>
      </c>
      <c r="DC80" s="22">
        <v>3.6999999999999998E-2</v>
      </c>
      <c r="DD80" s="20">
        <f t="shared" si="26"/>
        <v>3.6999999999999998E-2</v>
      </c>
      <c r="DE80" s="20"/>
      <c r="DF80" s="17"/>
      <c r="DG80" s="17"/>
      <c r="DH80" s="20"/>
      <c r="DI80" s="20"/>
      <c r="DJ80" s="20"/>
      <c r="DK80" s="21"/>
      <c r="DL80" s="17">
        <v>386</v>
      </c>
      <c r="DM80" s="17"/>
      <c r="DN80" s="20">
        <v>0</v>
      </c>
      <c r="DO80" s="20">
        <v>2.47E-2</v>
      </c>
      <c r="DP80" s="20">
        <f t="shared" si="27"/>
        <v>2.47E-2</v>
      </c>
      <c r="DQ80" s="20"/>
      <c r="DR80" s="17"/>
      <c r="DS80" s="17"/>
      <c r="DT80" s="20"/>
      <c r="DU80" s="22"/>
      <c r="DV80" s="20"/>
      <c r="DW80" s="21"/>
      <c r="DX80" s="5">
        <v>1000</v>
      </c>
      <c r="DY80" s="17"/>
      <c r="DZ80" s="20">
        <v>0</v>
      </c>
      <c r="EA80" s="20">
        <v>2.1399999999999999E-2</v>
      </c>
      <c r="EB80" s="20">
        <f t="shared" si="28"/>
        <v>2.1399999999999999E-2</v>
      </c>
      <c r="EC80" s="20"/>
      <c r="ED80" s="20"/>
      <c r="EE80" s="20"/>
      <c r="EF80" s="20"/>
      <c r="EG80" s="20"/>
      <c r="EH80" s="20"/>
      <c r="EI80" s="20"/>
      <c r="EJ80" s="20"/>
      <c r="EK80" s="17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4"/>
      <c r="FN80" s="3">
        <f t="shared" si="32"/>
        <v>2</v>
      </c>
      <c r="FO80" s="3">
        <f t="shared" si="33"/>
        <v>1998</v>
      </c>
    </row>
    <row r="81" spans="2:171" ht="15" x14ac:dyDescent="0.2">
      <c r="B81" s="3">
        <v>1998</v>
      </c>
      <c r="C81" s="3">
        <v>3</v>
      </c>
      <c r="D81" s="20"/>
      <c r="E81" s="5">
        <v>4.75</v>
      </c>
      <c r="F81" s="20">
        <v>0.37269999999999998</v>
      </c>
      <c r="G81" s="20">
        <v>0.16819999999999999</v>
      </c>
      <c r="H81" s="20">
        <f t="shared" si="17"/>
        <v>0.54089999999999994</v>
      </c>
      <c r="I81" s="20"/>
      <c r="J81" s="5">
        <v>18</v>
      </c>
      <c r="K81" s="20">
        <v>0.37269999999999998</v>
      </c>
      <c r="L81" s="20">
        <v>8.1500000000000003E-2</v>
      </c>
      <c r="M81" s="20">
        <f t="shared" si="31"/>
        <v>0.45419999999999999</v>
      </c>
      <c r="N81" s="20"/>
      <c r="O81" s="5">
        <v>18</v>
      </c>
      <c r="P81" s="27">
        <v>0.37269999999999998</v>
      </c>
      <c r="Q81" s="20">
        <v>8.1500000000000003E-2</v>
      </c>
      <c r="R81" s="20">
        <f t="shared" si="18"/>
        <v>0.45419999999999999</v>
      </c>
      <c r="S81" s="20"/>
      <c r="T81" s="5">
        <v>81</v>
      </c>
      <c r="U81" s="20">
        <v>0.37269999999999998</v>
      </c>
      <c r="V81" s="20">
        <v>4.3499999999999997E-2</v>
      </c>
      <c r="W81" s="20">
        <f t="shared" si="19"/>
        <v>0.41619999999999996</v>
      </c>
      <c r="X81" s="20"/>
      <c r="Y81" s="5">
        <v>286</v>
      </c>
      <c r="Z81" s="5"/>
      <c r="AA81" s="20">
        <v>0.37269999999999998</v>
      </c>
      <c r="AB81" s="20">
        <v>3.1199999999999999E-2</v>
      </c>
      <c r="AC81" s="20">
        <f t="shared" si="20"/>
        <v>0.40389999999999998</v>
      </c>
      <c r="AD81" s="20"/>
      <c r="AE81" s="5">
        <v>131</v>
      </c>
      <c r="AF81" s="20">
        <v>0.25359999999999999</v>
      </c>
      <c r="AG81" s="20">
        <v>0.04</v>
      </c>
      <c r="AH81" s="20">
        <f t="shared" si="21"/>
        <v>0.29359999999999997</v>
      </c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5">
        <v>336</v>
      </c>
      <c r="BC81" s="5"/>
      <c r="BD81" s="20">
        <v>0.25359999999999999</v>
      </c>
      <c r="BE81" s="20">
        <v>2.7699999999999999E-2</v>
      </c>
      <c r="BF81" s="20">
        <f t="shared" si="22"/>
        <v>0.28129999999999999</v>
      </c>
      <c r="BG81" s="20"/>
      <c r="BH81" s="5">
        <v>900</v>
      </c>
      <c r="BI81" s="5"/>
      <c r="BJ81" s="20">
        <v>0.25359999999999999</v>
      </c>
      <c r="BK81" s="20">
        <v>2.3400000000000001E-2</v>
      </c>
      <c r="BL81" s="20">
        <f t="shared" si="23"/>
        <v>0.27699999999999997</v>
      </c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17"/>
      <c r="CA81" s="20"/>
      <c r="CB81" s="20"/>
      <c r="CC81" s="20"/>
      <c r="CD81" s="21"/>
      <c r="CE81" s="21"/>
      <c r="CF81" s="21"/>
      <c r="CG81" s="21"/>
      <c r="CH81" s="28"/>
      <c r="CI81" s="21"/>
      <c r="CJ81" s="21"/>
      <c r="CK81" s="21"/>
      <c r="CL81" s="12"/>
      <c r="CM81" s="21"/>
      <c r="CN81" s="21"/>
      <c r="CO81" s="21"/>
      <c r="CP81" s="21"/>
      <c r="CQ81" s="5">
        <v>118</v>
      </c>
      <c r="CR81" s="20">
        <v>0</v>
      </c>
      <c r="CS81" s="20">
        <v>7.4499999999999997E-2</v>
      </c>
      <c r="CT81" s="20">
        <f t="shared" si="29"/>
        <v>7.4499999999999997E-2</v>
      </c>
      <c r="CU81" s="21"/>
      <c r="CV81" s="12"/>
      <c r="CW81" s="21"/>
      <c r="CX81" s="21"/>
      <c r="CY81" s="21"/>
      <c r="CZ81" s="21"/>
      <c r="DA81" s="5">
        <f t="shared" si="30"/>
        <v>181</v>
      </c>
      <c r="DB81" s="20">
        <v>0</v>
      </c>
      <c r="DC81" s="22">
        <v>3.6999999999999998E-2</v>
      </c>
      <c r="DD81" s="20">
        <f t="shared" si="26"/>
        <v>3.6999999999999998E-2</v>
      </c>
      <c r="DE81" s="20"/>
      <c r="DF81" s="17"/>
      <c r="DG81" s="17"/>
      <c r="DH81" s="20"/>
      <c r="DI81" s="20"/>
      <c r="DJ81" s="20"/>
      <c r="DK81" s="21"/>
      <c r="DL81" s="17">
        <v>386</v>
      </c>
      <c r="DM81" s="17"/>
      <c r="DN81" s="20">
        <v>0</v>
      </c>
      <c r="DO81" s="20">
        <v>2.47E-2</v>
      </c>
      <c r="DP81" s="20">
        <f t="shared" si="27"/>
        <v>2.47E-2</v>
      </c>
      <c r="DQ81" s="20"/>
      <c r="DR81" s="17"/>
      <c r="DS81" s="17"/>
      <c r="DT81" s="20"/>
      <c r="DU81" s="22"/>
      <c r="DV81" s="20"/>
      <c r="DW81" s="21"/>
      <c r="DX81" s="5">
        <v>1000</v>
      </c>
      <c r="DY81" s="17"/>
      <c r="DZ81" s="20">
        <v>0</v>
      </c>
      <c r="EA81" s="20">
        <v>2.1399999999999999E-2</v>
      </c>
      <c r="EB81" s="20">
        <f t="shared" si="28"/>
        <v>2.1399999999999999E-2</v>
      </c>
      <c r="EC81" s="20"/>
      <c r="ED81" s="20"/>
      <c r="EE81" s="20"/>
      <c r="EF81" s="20"/>
      <c r="EG81" s="20"/>
      <c r="EH81" s="20"/>
      <c r="EI81" s="20"/>
      <c r="EJ81" s="20"/>
      <c r="EK81" s="17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4"/>
      <c r="FN81" s="3">
        <f t="shared" si="32"/>
        <v>3</v>
      </c>
      <c r="FO81" s="3">
        <f t="shared" si="33"/>
        <v>1998</v>
      </c>
    </row>
    <row r="82" spans="2:171" ht="15" x14ac:dyDescent="0.2">
      <c r="B82" s="3">
        <v>1998</v>
      </c>
      <c r="C82" s="3">
        <v>4</v>
      </c>
      <c r="D82" s="20"/>
      <c r="E82" s="5">
        <v>4.75</v>
      </c>
      <c r="F82" s="20">
        <v>0.37839999999999996</v>
      </c>
      <c r="G82" s="20">
        <v>0.16819999999999999</v>
      </c>
      <c r="H82" s="20">
        <f t="shared" si="17"/>
        <v>0.54659999999999997</v>
      </c>
      <c r="I82" s="20"/>
      <c r="J82" s="5">
        <v>18</v>
      </c>
      <c r="K82" s="20">
        <v>0.37839999999999996</v>
      </c>
      <c r="L82" s="20">
        <v>8.1500000000000003E-2</v>
      </c>
      <c r="M82" s="20">
        <f t="shared" si="31"/>
        <v>0.45989999999999998</v>
      </c>
      <c r="N82" s="20"/>
      <c r="O82" s="5">
        <v>18</v>
      </c>
      <c r="P82" s="27">
        <v>0.37839999999999996</v>
      </c>
      <c r="Q82" s="20">
        <v>8.1500000000000003E-2</v>
      </c>
      <c r="R82" s="20">
        <f t="shared" si="18"/>
        <v>0.45989999999999998</v>
      </c>
      <c r="S82" s="20"/>
      <c r="T82" s="5">
        <v>81</v>
      </c>
      <c r="U82" s="20">
        <v>0.37839999999999996</v>
      </c>
      <c r="V82" s="20">
        <v>4.3499999999999997E-2</v>
      </c>
      <c r="W82" s="20">
        <f t="shared" si="19"/>
        <v>0.42189999999999994</v>
      </c>
      <c r="X82" s="20"/>
      <c r="Y82" s="5">
        <v>286</v>
      </c>
      <c r="Z82" s="5"/>
      <c r="AA82" s="20">
        <v>0.37839999999999996</v>
      </c>
      <c r="AB82" s="20">
        <v>3.1199999999999999E-2</v>
      </c>
      <c r="AC82" s="20">
        <f t="shared" si="20"/>
        <v>0.40959999999999996</v>
      </c>
      <c r="AD82" s="20"/>
      <c r="AE82" s="5">
        <v>131</v>
      </c>
      <c r="AF82" s="20">
        <v>0.23899999999999999</v>
      </c>
      <c r="AG82" s="20">
        <v>0.04</v>
      </c>
      <c r="AH82" s="20">
        <f t="shared" si="21"/>
        <v>0.27899999999999997</v>
      </c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5">
        <v>336</v>
      </c>
      <c r="BC82" s="5"/>
      <c r="BD82" s="20">
        <v>0.23899999999999999</v>
      </c>
      <c r="BE82" s="20">
        <v>2.7699999999999999E-2</v>
      </c>
      <c r="BF82" s="20">
        <f t="shared" si="22"/>
        <v>0.26669999999999999</v>
      </c>
      <c r="BG82" s="20"/>
      <c r="BH82" s="5">
        <v>900</v>
      </c>
      <c r="BI82" s="5"/>
      <c r="BJ82" s="20">
        <v>0.23899999999999999</v>
      </c>
      <c r="BK82" s="20">
        <v>2.3400000000000001E-2</v>
      </c>
      <c r="BL82" s="20">
        <f t="shared" si="23"/>
        <v>0.26239999999999997</v>
      </c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17"/>
      <c r="CA82" s="20"/>
      <c r="CB82" s="20"/>
      <c r="CC82" s="20"/>
      <c r="CD82" s="21"/>
      <c r="CE82" s="21"/>
      <c r="CF82" s="21"/>
      <c r="CG82" s="21"/>
      <c r="CH82" s="28"/>
      <c r="CI82" s="21"/>
      <c r="CJ82" s="21"/>
      <c r="CK82" s="21"/>
      <c r="CL82" s="12"/>
      <c r="CM82" s="21"/>
      <c r="CN82" s="21"/>
      <c r="CO82" s="21"/>
      <c r="CP82" s="21"/>
      <c r="CQ82" s="5">
        <v>118</v>
      </c>
      <c r="CR82" s="20">
        <v>0</v>
      </c>
      <c r="CS82" s="20">
        <v>7.4499999999999997E-2</v>
      </c>
      <c r="CT82" s="20">
        <f t="shared" si="29"/>
        <v>7.4499999999999997E-2</v>
      </c>
      <c r="CU82" s="21"/>
      <c r="CV82" s="12"/>
      <c r="CW82" s="21"/>
      <c r="CX82" s="21"/>
      <c r="CY82" s="21"/>
      <c r="CZ82" s="21"/>
      <c r="DA82" s="5">
        <f t="shared" si="30"/>
        <v>181</v>
      </c>
      <c r="DB82" s="20">
        <v>0</v>
      </c>
      <c r="DC82" s="22">
        <v>3.6999999999999998E-2</v>
      </c>
      <c r="DD82" s="20">
        <f t="shared" si="26"/>
        <v>3.6999999999999998E-2</v>
      </c>
      <c r="DE82" s="20"/>
      <c r="DF82" s="17"/>
      <c r="DG82" s="17"/>
      <c r="DH82" s="20"/>
      <c r="DI82" s="20"/>
      <c r="DJ82" s="20"/>
      <c r="DK82" s="21"/>
      <c r="DL82" s="17">
        <v>386</v>
      </c>
      <c r="DM82" s="17"/>
      <c r="DN82" s="20">
        <v>0</v>
      </c>
      <c r="DO82" s="20">
        <v>2.47E-2</v>
      </c>
      <c r="DP82" s="20">
        <f t="shared" si="27"/>
        <v>2.47E-2</v>
      </c>
      <c r="DQ82" s="20"/>
      <c r="DR82" s="17"/>
      <c r="DS82" s="17"/>
      <c r="DT82" s="20"/>
      <c r="DU82" s="22"/>
      <c r="DV82" s="20"/>
      <c r="DW82" s="21"/>
      <c r="DX82" s="5">
        <v>1000</v>
      </c>
      <c r="DY82" s="17"/>
      <c r="DZ82" s="20">
        <v>0</v>
      </c>
      <c r="EA82" s="20">
        <v>2.1399999999999999E-2</v>
      </c>
      <c r="EB82" s="20">
        <f t="shared" si="28"/>
        <v>2.1399999999999999E-2</v>
      </c>
      <c r="EC82" s="20"/>
      <c r="ED82" s="20"/>
      <c r="EE82" s="20"/>
      <c r="EF82" s="20"/>
      <c r="EG82" s="20"/>
      <c r="EH82" s="20"/>
      <c r="EI82" s="20"/>
      <c r="EJ82" s="20"/>
      <c r="EK82" s="17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4"/>
      <c r="FN82" s="3">
        <f t="shared" si="32"/>
        <v>4</v>
      </c>
      <c r="FO82" s="3">
        <f t="shared" si="33"/>
        <v>1998</v>
      </c>
    </row>
    <row r="83" spans="2:171" ht="15" x14ac:dyDescent="0.2">
      <c r="B83" s="3">
        <v>1998</v>
      </c>
      <c r="C83" s="3">
        <v>5</v>
      </c>
      <c r="D83" s="20"/>
      <c r="E83" s="5">
        <v>4.75</v>
      </c>
      <c r="F83" s="20">
        <v>0.2472</v>
      </c>
      <c r="G83" s="20">
        <v>0.16819999999999999</v>
      </c>
      <c r="H83" s="20">
        <f t="shared" si="17"/>
        <v>0.41539999999999999</v>
      </c>
      <c r="I83" s="20"/>
      <c r="J83" s="5">
        <v>18</v>
      </c>
      <c r="K83" s="20">
        <v>0.2472</v>
      </c>
      <c r="L83" s="20">
        <v>8.1500000000000003E-2</v>
      </c>
      <c r="M83" s="20">
        <f t="shared" si="31"/>
        <v>0.32869999999999999</v>
      </c>
      <c r="N83" s="20"/>
      <c r="O83" s="5">
        <v>18</v>
      </c>
      <c r="P83" s="27">
        <v>0.2472</v>
      </c>
      <c r="Q83" s="20">
        <v>8.1500000000000003E-2</v>
      </c>
      <c r="R83" s="20">
        <f t="shared" si="18"/>
        <v>0.32869999999999999</v>
      </c>
      <c r="S83" s="20"/>
      <c r="T83" s="5">
        <v>81</v>
      </c>
      <c r="U83" s="20">
        <v>0.2472</v>
      </c>
      <c r="V83" s="20">
        <v>4.3499999999999997E-2</v>
      </c>
      <c r="W83" s="20">
        <f t="shared" si="19"/>
        <v>0.29070000000000001</v>
      </c>
      <c r="X83" s="20"/>
      <c r="Y83" s="5">
        <v>286</v>
      </c>
      <c r="Z83" s="5"/>
      <c r="AA83" s="20">
        <v>0.2472</v>
      </c>
      <c r="AB83" s="20">
        <v>3.1199999999999999E-2</v>
      </c>
      <c r="AC83" s="20">
        <f t="shared" si="20"/>
        <v>0.27839999999999998</v>
      </c>
      <c r="AD83" s="20"/>
      <c r="AE83" s="5">
        <v>131</v>
      </c>
      <c r="AF83" s="20">
        <v>0.2472</v>
      </c>
      <c r="AG83" s="20">
        <v>0.04</v>
      </c>
      <c r="AH83" s="20">
        <f t="shared" si="21"/>
        <v>0.28720000000000001</v>
      </c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5">
        <v>336</v>
      </c>
      <c r="BC83" s="5"/>
      <c r="BD83" s="20">
        <v>0.2472</v>
      </c>
      <c r="BE83" s="20">
        <v>2.7699999999999999E-2</v>
      </c>
      <c r="BF83" s="20">
        <f t="shared" si="22"/>
        <v>0.27489999999999998</v>
      </c>
      <c r="BG83" s="20"/>
      <c r="BH83" s="5">
        <v>900</v>
      </c>
      <c r="BI83" s="5"/>
      <c r="BJ83" s="20">
        <v>0.2472</v>
      </c>
      <c r="BK83" s="20">
        <v>2.3400000000000001E-2</v>
      </c>
      <c r="BL83" s="20">
        <f t="shared" si="23"/>
        <v>0.27060000000000001</v>
      </c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17"/>
      <c r="CA83" s="20"/>
      <c r="CB83" s="20"/>
      <c r="CC83" s="20"/>
      <c r="CD83" s="21"/>
      <c r="CE83" s="21"/>
      <c r="CF83" s="21"/>
      <c r="CG83" s="21"/>
      <c r="CH83" s="28"/>
      <c r="CI83" s="21"/>
      <c r="CJ83" s="21"/>
      <c r="CK83" s="21"/>
      <c r="CL83" s="12"/>
      <c r="CM83" s="21"/>
      <c r="CN83" s="21"/>
      <c r="CO83" s="21"/>
      <c r="CP83" s="21"/>
      <c r="CQ83" s="5">
        <v>118</v>
      </c>
      <c r="CR83" s="20">
        <v>0</v>
      </c>
      <c r="CS83" s="20">
        <v>7.4499999999999997E-2</v>
      </c>
      <c r="CT83" s="20">
        <f t="shared" si="29"/>
        <v>7.4499999999999997E-2</v>
      </c>
      <c r="CU83" s="21"/>
      <c r="CV83" s="12"/>
      <c r="CW83" s="21"/>
      <c r="CX83" s="21"/>
      <c r="CY83" s="21"/>
      <c r="CZ83" s="21"/>
      <c r="DA83" s="5">
        <f t="shared" si="30"/>
        <v>181</v>
      </c>
      <c r="DB83" s="20">
        <v>0</v>
      </c>
      <c r="DC83" s="22">
        <v>3.6999999999999998E-2</v>
      </c>
      <c r="DD83" s="20">
        <f t="shared" si="26"/>
        <v>3.6999999999999998E-2</v>
      </c>
      <c r="DE83" s="20"/>
      <c r="DF83" s="17"/>
      <c r="DG83" s="17"/>
      <c r="DH83" s="20"/>
      <c r="DI83" s="20"/>
      <c r="DJ83" s="20"/>
      <c r="DK83" s="21"/>
      <c r="DL83" s="17">
        <v>386</v>
      </c>
      <c r="DM83" s="17"/>
      <c r="DN83" s="20">
        <v>0</v>
      </c>
      <c r="DO83" s="20">
        <v>2.47E-2</v>
      </c>
      <c r="DP83" s="20">
        <f t="shared" si="27"/>
        <v>2.47E-2</v>
      </c>
      <c r="DQ83" s="20"/>
      <c r="DR83" s="17"/>
      <c r="DS83" s="17"/>
      <c r="DT83" s="20"/>
      <c r="DU83" s="22"/>
      <c r="DV83" s="20"/>
      <c r="DW83" s="21"/>
      <c r="DX83" s="5">
        <v>1000</v>
      </c>
      <c r="DY83" s="17"/>
      <c r="DZ83" s="20">
        <v>0</v>
      </c>
      <c r="EA83" s="20">
        <v>2.1399999999999999E-2</v>
      </c>
      <c r="EB83" s="20">
        <f t="shared" si="28"/>
        <v>2.1399999999999999E-2</v>
      </c>
      <c r="EC83" s="20"/>
      <c r="ED83" s="20"/>
      <c r="EE83" s="20"/>
      <c r="EF83" s="20"/>
      <c r="EG83" s="20"/>
      <c r="EH83" s="20"/>
      <c r="EI83" s="20"/>
      <c r="EJ83" s="20"/>
      <c r="EK83" s="17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4"/>
      <c r="FN83" s="3">
        <f t="shared" si="32"/>
        <v>5</v>
      </c>
      <c r="FO83" s="3">
        <f t="shared" si="33"/>
        <v>1998</v>
      </c>
    </row>
    <row r="84" spans="2:171" ht="15" x14ac:dyDescent="0.2">
      <c r="B84" s="3">
        <v>1998</v>
      </c>
      <c r="C84" s="3">
        <v>6</v>
      </c>
      <c r="D84" s="20"/>
      <c r="E84" s="5">
        <v>4.75</v>
      </c>
      <c r="F84" s="20">
        <v>0.22170000000000001</v>
      </c>
      <c r="G84" s="20">
        <v>0.16819999999999999</v>
      </c>
      <c r="H84" s="20">
        <f t="shared" si="17"/>
        <v>0.38990000000000002</v>
      </c>
      <c r="I84" s="20"/>
      <c r="J84" s="5">
        <v>18</v>
      </c>
      <c r="K84" s="20">
        <v>0.22170000000000001</v>
      </c>
      <c r="L84" s="20">
        <v>8.1500000000000003E-2</v>
      </c>
      <c r="M84" s="20">
        <f t="shared" si="31"/>
        <v>0.30320000000000003</v>
      </c>
      <c r="N84" s="20"/>
      <c r="O84" s="5">
        <v>18</v>
      </c>
      <c r="P84" s="27">
        <v>0.22170000000000001</v>
      </c>
      <c r="Q84" s="20">
        <v>8.1500000000000003E-2</v>
      </c>
      <c r="R84" s="20">
        <f t="shared" si="18"/>
        <v>0.30320000000000003</v>
      </c>
      <c r="S84" s="20"/>
      <c r="T84" s="5">
        <v>81</v>
      </c>
      <c r="U84" s="20">
        <v>0.22170000000000001</v>
      </c>
      <c r="V84" s="20">
        <v>4.3499999999999997E-2</v>
      </c>
      <c r="W84" s="20">
        <f t="shared" si="19"/>
        <v>0.26519999999999999</v>
      </c>
      <c r="X84" s="20"/>
      <c r="Y84" s="5">
        <v>286</v>
      </c>
      <c r="Z84" s="5"/>
      <c r="AA84" s="20">
        <v>0.22170000000000001</v>
      </c>
      <c r="AB84" s="20">
        <v>3.1199999999999999E-2</v>
      </c>
      <c r="AC84" s="20">
        <f t="shared" si="20"/>
        <v>0.25290000000000001</v>
      </c>
      <c r="AD84" s="20"/>
      <c r="AE84" s="5">
        <v>131</v>
      </c>
      <c r="AF84" s="20">
        <v>0.22170000000000001</v>
      </c>
      <c r="AG84" s="20">
        <v>0.04</v>
      </c>
      <c r="AH84" s="20">
        <f t="shared" si="21"/>
        <v>0.26169999999999999</v>
      </c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5">
        <v>336</v>
      </c>
      <c r="BC84" s="5"/>
      <c r="BD84" s="20">
        <v>0.22170000000000001</v>
      </c>
      <c r="BE84" s="20">
        <v>2.7699999999999999E-2</v>
      </c>
      <c r="BF84" s="20">
        <f t="shared" si="22"/>
        <v>0.24940000000000001</v>
      </c>
      <c r="BG84" s="20"/>
      <c r="BH84" s="5">
        <v>900</v>
      </c>
      <c r="BI84" s="5"/>
      <c r="BJ84" s="20">
        <v>0.22170000000000001</v>
      </c>
      <c r="BK84" s="20">
        <v>2.3400000000000001E-2</v>
      </c>
      <c r="BL84" s="20">
        <f t="shared" si="23"/>
        <v>0.24510000000000001</v>
      </c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17"/>
      <c r="CA84" s="20"/>
      <c r="CB84" s="20"/>
      <c r="CC84" s="20"/>
      <c r="CD84" s="21"/>
      <c r="CE84" s="21"/>
      <c r="CF84" s="21"/>
      <c r="CG84" s="21"/>
      <c r="CH84" s="28"/>
      <c r="CI84" s="21"/>
      <c r="CJ84" s="21"/>
      <c r="CK84" s="21"/>
      <c r="CL84" s="12"/>
      <c r="CM84" s="21"/>
      <c r="CN84" s="21"/>
      <c r="CO84" s="21"/>
      <c r="CP84" s="21"/>
      <c r="CQ84" s="5">
        <v>118</v>
      </c>
      <c r="CR84" s="20">
        <v>0</v>
      </c>
      <c r="CS84" s="20">
        <v>7.4499999999999997E-2</v>
      </c>
      <c r="CT84" s="20">
        <f t="shared" si="29"/>
        <v>7.4499999999999997E-2</v>
      </c>
      <c r="CU84" s="21"/>
      <c r="CV84" s="12"/>
      <c r="CW84" s="21"/>
      <c r="CX84" s="21"/>
      <c r="CY84" s="21"/>
      <c r="CZ84" s="21"/>
      <c r="DA84" s="5">
        <f t="shared" si="30"/>
        <v>181</v>
      </c>
      <c r="DB84" s="20">
        <v>0</v>
      </c>
      <c r="DC84" s="22">
        <v>3.6999999999999998E-2</v>
      </c>
      <c r="DD84" s="20">
        <f t="shared" si="26"/>
        <v>3.6999999999999998E-2</v>
      </c>
      <c r="DE84" s="20"/>
      <c r="DF84" s="17"/>
      <c r="DG84" s="17"/>
      <c r="DH84" s="20"/>
      <c r="DI84" s="20"/>
      <c r="DJ84" s="20"/>
      <c r="DK84" s="21"/>
      <c r="DL84" s="17">
        <v>386</v>
      </c>
      <c r="DM84" s="17"/>
      <c r="DN84" s="20">
        <v>0</v>
      </c>
      <c r="DO84" s="20">
        <v>2.47E-2</v>
      </c>
      <c r="DP84" s="20">
        <f t="shared" si="27"/>
        <v>2.47E-2</v>
      </c>
      <c r="DQ84" s="20"/>
      <c r="DR84" s="17"/>
      <c r="DS84" s="17"/>
      <c r="DT84" s="20"/>
      <c r="DU84" s="22"/>
      <c r="DV84" s="20"/>
      <c r="DW84" s="21"/>
      <c r="DX84" s="5">
        <v>1000</v>
      </c>
      <c r="DY84" s="17"/>
      <c r="DZ84" s="20">
        <v>0</v>
      </c>
      <c r="EA84" s="20">
        <v>2.1399999999999999E-2</v>
      </c>
      <c r="EB84" s="20">
        <f t="shared" si="28"/>
        <v>2.1399999999999999E-2</v>
      </c>
      <c r="EC84" s="20"/>
      <c r="ED84" s="20"/>
      <c r="EE84" s="20"/>
      <c r="EF84" s="20"/>
      <c r="EG84" s="20"/>
      <c r="EH84" s="20"/>
      <c r="EI84" s="20"/>
      <c r="EJ84" s="20"/>
      <c r="EK84" s="17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4"/>
      <c r="FN84" s="3">
        <f t="shared" si="32"/>
        <v>6</v>
      </c>
      <c r="FO84" s="3">
        <f t="shared" si="33"/>
        <v>1998</v>
      </c>
    </row>
    <row r="85" spans="2:171" ht="15" x14ac:dyDescent="0.2">
      <c r="B85" s="3">
        <v>1998</v>
      </c>
      <c r="C85" s="3">
        <v>7</v>
      </c>
      <c r="D85" s="20"/>
      <c r="E85" s="5">
        <v>4.75</v>
      </c>
      <c r="F85" s="20">
        <v>0.26650000000000001</v>
      </c>
      <c r="G85" s="20">
        <v>0.16819999999999999</v>
      </c>
      <c r="H85" s="20">
        <f t="shared" si="17"/>
        <v>0.43469999999999998</v>
      </c>
      <c r="I85" s="20"/>
      <c r="J85" s="5">
        <v>18</v>
      </c>
      <c r="K85" s="20">
        <v>0.26650000000000001</v>
      </c>
      <c r="L85" s="20">
        <v>8.1500000000000003E-2</v>
      </c>
      <c r="M85" s="20">
        <f t="shared" si="31"/>
        <v>0.34800000000000003</v>
      </c>
      <c r="N85" s="20"/>
      <c r="O85" s="5">
        <v>18</v>
      </c>
      <c r="P85" s="27">
        <v>0.26650000000000001</v>
      </c>
      <c r="Q85" s="20">
        <v>8.1500000000000003E-2</v>
      </c>
      <c r="R85" s="20">
        <f t="shared" si="18"/>
        <v>0.34800000000000003</v>
      </c>
      <c r="S85" s="20"/>
      <c r="T85" s="5">
        <v>81</v>
      </c>
      <c r="U85" s="20">
        <v>0.26650000000000001</v>
      </c>
      <c r="V85" s="20">
        <v>4.3499999999999997E-2</v>
      </c>
      <c r="W85" s="20">
        <f t="shared" si="19"/>
        <v>0.31</v>
      </c>
      <c r="X85" s="20"/>
      <c r="Y85" s="5">
        <v>286</v>
      </c>
      <c r="Z85" s="5"/>
      <c r="AA85" s="20">
        <v>0.26650000000000001</v>
      </c>
      <c r="AB85" s="20">
        <v>3.1199999999999999E-2</v>
      </c>
      <c r="AC85" s="20">
        <f t="shared" si="20"/>
        <v>0.29770000000000002</v>
      </c>
      <c r="AD85" s="20"/>
      <c r="AE85" s="5">
        <v>131</v>
      </c>
      <c r="AF85" s="20">
        <v>0.26650000000000001</v>
      </c>
      <c r="AG85" s="20">
        <v>0.04</v>
      </c>
      <c r="AH85" s="20">
        <f t="shared" si="21"/>
        <v>0.30649999999999999</v>
      </c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5">
        <v>336</v>
      </c>
      <c r="BC85" s="5"/>
      <c r="BD85" s="20">
        <v>0.26650000000000001</v>
      </c>
      <c r="BE85" s="20">
        <v>2.7699999999999999E-2</v>
      </c>
      <c r="BF85" s="20">
        <f t="shared" si="22"/>
        <v>0.29420000000000002</v>
      </c>
      <c r="BG85" s="20"/>
      <c r="BH85" s="5">
        <v>900</v>
      </c>
      <c r="BI85" s="5"/>
      <c r="BJ85" s="20">
        <v>0.26650000000000001</v>
      </c>
      <c r="BK85" s="20">
        <v>2.3400000000000001E-2</v>
      </c>
      <c r="BL85" s="20">
        <f t="shared" si="23"/>
        <v>0.28989999999999999</v>
      </c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17"/>
      <c r="CA85" s="20"/>
      <c r="CB85" s="20"/>
      <c r="CC85" s="20"/>
      <c r="CD85" s="21"/>
      <c r="CE85" s="21"/>
      <c r="CF85" s="21"/>
      <c r="CG85" s="21"/>
      <c r="CH85" s="28"/>
      <c r="CI85" s="21"/>
      <c r="CJ85" s="21"/>
      <c r="CK85" s="21"/>
      <c r="CL85" s="12"/>
      <c r="CM85" s="21"/>
      <c r="CN85" s="21"/>
      <c r="CO85" s="21"/>
      <c r="CP85" s="21"/>
      <c r="CQ85" s="5">
        <v>118</v>
      </c>
      <c r="CR85" s="20">
        <v>0</v>
      </c>
      <c r="CS85" s="20">
        <v>7.4499999999999997E-2</v>
      </c>
      <c r="CT85" s="20">
        <f t="shared" si="29"/>
        <v>7.4499999999999997E-2</v>
      </c>
      <c r="CU85" s="21"/>
      <c r="CV85" s="12"/>
      <c r="CW85" s="21"/>
      <c r="CX85" s="21"/>
      <c r="CY85" s="21"/>
      <c r="CZ85" s="21"/>
      <c r="DA85" s="5">
        <f t="shared" si="30"/>
        <v>181</v>
      </c>
      <c r="DB85" s="20">
        <v>0</v>
      </c>
      <c r="DC85" s="22">
        <v>3.6999999999999998E-2</v>
      </c>
      <c r="DD85" s="20">
        <f t="shared" si="26"/>
        <v>3.6999999999999998E-2</v>
      </c>
      <c r="DE85" s="20"/>
      <c r="DF85" s="17"/>
      <c r="DG85" s="17"/>
      <c r="DH85" s="20"/>
      <c r="DI85" s="20"/>
      <c r="DJ85" s="20"/>
      <c r="DK85" s="21"/>
      <c r="DL85" s="17">
        <v>386</v>
      </c>
      <c r="DM85" s="17"/>
      <c r="DN85" s="20">
        <v>0</v>
      </c>
      <c r="DO85" s="20">
        <v>2.47E-2</v>
      </c>
      <c r="DP85" s="20">
        <f t="shared" si="27"/>
        <v>2.47E-2</v>
      </c>
      <c r="DQ85" s="20"/>
      <c r="DR85" s="17"/>
      <c r="DS85" s="17"/>
      <c r="DT85" s="20"/>
      <c r="DU85" s="22"/>
      <c r="DV85" s="20"/>
      <c r="DW85" s="21"/>
      <c r="DX85" s="5">
        <v>1000</v>
      </c>
      <c r="DY85" s="17"/>
      <c r="DZ85" s="20">
        <v>0</v>
      </c>
      <c r="EA85" s="20">
        <v>2.1399999999999999E-2</v>
      </c>
      <c r="EB85" s="20">
        <f t="shared" si="28"/>
        <v>2.1399999999999999E-2</v>
      </c>
      <c r="EC85" s="20"/>
      <c r="ED85" s="20"/>
      <c r="EE85" s="20"/>
      <c r="EF85" s="20"/>
      <c r="EG85" s="20"/>
      <c r="EH85" s="20"/>
      <c r="EI85" s="20"/>
      <c r="EJ85" s="20"/>
      <c r="EK85" s="17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4"/>
      <c r="FN85" s="3">
        <f t="shared" si="32"/>
        <v>7</v>
      </c>
      <c r="FO85" s="3">
        <f t="shared" si="33"/>
        <v>1998</v>
      </c>
    </row>
    <row r="86" spans="2:171" ht="15" x14ac:dyDescent="0.2">
      <c r="B86" s="3">
        <v>1998</v>
      </c>
      <c r="C86" s="3">
        <v>8</v>
      </c>
      <c r="D86" s="20"/>
      <c r="E86" s="5">
        <v>4.75</v>
      </c>
      <c r="F86" s="20">
        <v>0.2288</v>
      </c>
      <c r="G86" s="20">
        <v>0.16819999999999999</v>
      </c>
      <c r="H86" s="20">
        <f t="shared" si="17"/>
        <v>0.39700000000000002</v>
      </c>
      <c r="I86" s="20"/>
      <c r="J86" s="5">
        <v>18</v>
      </c>
      <c r="K86" s="20">
        <v>0.2288</v>
      </c>
      <c r="L86" s="20">
        <v>8.1500000000000003E-2</v>
      </c>
      <c r="M86" s="20">
        <f t="shared" si="31"/>
        <v>0.31030000000000002</v>
      </c>
      <c r="N86" s="20"/>
      <c r="O86" s="5">
        <v>18</v>
      </c>
      <c r="P86" s="27">
        <v>0.2288</v>
      </c>
      <c r="Q86" s="20">
        <v>8.1500000000000003E-2</v>
      </c>
      <c r="R86" s="20">
        <f t="shared" si="18"/>
        <v>0.31030000000000002</v>
      </c>
      <c r="S86" s="20"/>
      <c r="T86" s="5">
        <v>81</v>
      </c>
      <c r="U86" s="20">
        <v>0.2288</v>
      </c>
      <c r="V86" s="20">
        <v>4.3499999999999997E-2</v>
      </c>
      <c r="W86" s="20">
        <f t="shared" si="19"/>
        <v>0.27229999999999999</v>
      </c>
      <c r="X86" s="20"/>
      <c r="Y86" s="5">
        <v>286</v>
      </c>
      <c r="Z86" s="5"/>
      <c r="AA86" s="20">
        <v>0.2288</v>
      </c>
      <c r="AB86" s="20">
        <v>3.1199999999999999E-2</v>
      </c>
      <c r="AC86" s="20">
        <f t="shared" si="20"/>
        <v>0.26</v>
      </c>
      <c r="AD86" s="20"/>
      <c r="AE86" s="5">
        <v>131</v>
      </c>
      <c r="AF86" s="20">
        <v>0.2288</v>
      </c>
      <c r="AG86" s="20">
        <v>0.04</v>
      </c>
      <c r="AH86" s="20">
        <f t="shared" si="21"/>
        <v>0.26879999999999998</v>
      </c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5">
        <v>336</v>
      </c>
      <c r="BC86" s="5"/>
      <c r="BD86" s="20">
        <v>0.2288</v>
      </c>
      <c r="BE86" s="20">
        <v>2.7699999999999999E-2</v>
      </c>
      <c r="BF86" s="20">
        <f t="shared" si="22"/>
        <v>0.25650000000000001</v>
      </c>
      <c r="BG86" s="20"/>
      <c r="BH86" s="5">
        <v>900</v>
      </c>
      <c r="BI86" s="5"/>
      <c r="BJ86" s="20">
        <v>0.2288</v>
      </c>
      <c r="BK86" s="20">
        <v>2.3400000000000001E-2</v>
      </c>
      <c r="BL86" s="20">
        <f t="shared" si="23"/>
        <v>0.25219999999999998</v>
      </c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17"/>
      <c r="CA86" s="20"/>
      <c r="CB86" s="20"/>
      <c r="CC86" s="20"/>
      <c r="CD86" s="21"/>
      <c r="CE86" s="21"/>
      <c r="CF86" s="21"/>
      <c r="CG86" s="21"/>
      <c r="CH86" s="28"/>
      <c r="CI86" s="21"/>
      <c r="CJ86" s="21"/>
      <c r="CK86" s="21"/>
      <c r="CL86" s="12"/>
      <c r="CM86" s="21"/>
      <c r="CN86" s="21"/>
      <c r="CO86" s="21"/>
      <c r="CP86" s="21"/>
      <c r="CQ86" s="5">
        <v>118</v>
      </c>
      <c r="CR86" s="20">
        <v>0</v>
      </c>
      <c r="CS86" s="20">
        <v>7.4499999999999997E-2</v>
      </c>
      <c r="CT86" s="20">
        <f t="shared" si="29"/>
        <v>7.4499999999999997E-2</v>
      </c>
      <c r="CU86" s="21"/>
      <c r="CV86" s="12"/>
      <c r="CW86" s="21"/>
      <c r="CX86" s="21"/>
      <c r="CY86" s="21"/>
      <c r="CZ86" s="21"/>
      <c r="DA86" s="5">
        <f t="shared" si="30"/>
        <v>181</v>
      </c>
      <c r="DB86" s="20">
        <v>0</v>
      </c>
      <c r="DC86" s="22">
        <v>3.6999999999999998E-2</v>
      </c>
      <c r="DD86" s="20">
        <f t="shared" si="26"/>
        <v>3.6999999999999998E-2</v>
      </c>
      <c r="DE86" s="20"/>
      <c r="DF86" s="17"/>
      <c r="DG86" s="17"/>
      <c r="DH86" s="20"/>
      <c r="DI86" s="20"/>
      <c r="DJ86" s="20"/>
      <c r="DK86" s="21"/>
      <c r="DL86" s="17">
        <v>386</v>
      </c>
      <c r="DM86" s="17"/>
      <c r="DN86" s="20">
        <v>0</v>
      </c>
      <c r="DO86" s="20">
        <v>2.47E-2</v>
      </c>
      <c r="DP86" s="20">
        <f t="shared" si="27"/>
        <v>2.47E-2</v>
      </c>
      <c r="DQ86" s="20"/>
      <c r="DR86" s="17"/>
      <c r="DS86" s="17"/>
      <c r="DT86" s="20"/>
      <c r="DU86" s="22"/>
      <c r="DV86" s="20"/>
      <c r="DW86" s="21"/>
      <c r="DX86" s="5">
        <v>1000</v>
      </c>
      <c r="DY86" s="17"/>
      <c r="DZ86" s="20">
        <v>0</v>
      </c>
      <c r="EA86" s="20">
        <v>2.1399999999999999E-2</v>
      </c>
      <c r="EB86" s="20">
        <f t="shared" si="28"/>
        <v>2.1399999999999999E-2</v>
      </c>
      <c r="EC86" s="20"/>
      <c r="ED86" s="20"/>
      <c r="EE86" s="20"/>
      <c r="EF86" s="20"/>
      <c r="EG86" s="20"/>
      <c r="EH86" s="20"/>
      <c r="EI86" s="20"/>
      <c r="EJ86" s="20"/>
      <c r="EK86" s="17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4"/>
      <c r="FN86" s="3">
        <f t="shared" si="32"/>
        <v>8</v>
      </c>
      <c r="FO86" s="3">
        <f t="shared" si="33"/>
        <v>1998</v>
      </c>
    </row>
    <row r="87" spans="2:171" ht="15" x14ac:dyDescent="0.2">
      <c r="B87" s="3">
        <v>1998</v>
      </c>
      <c r="C87" s="3">
        <v>9</v>
      </c>
      <c r="D87" s="20"/>
      <c r="E87" s="5">
        <v>4.75</v>
      </c>
      <c r="F87" s="20">
        <v>0.22</v>
      </c>
      <c r="G87" s="20">
        <v>0.16819999999999999</v>
      </c>
      <c r="H87" s="20">
        <f t="shared" si="17"/>
        <v>0.38819999999999999</v>
      </c>
      <c r="I87" s="20"/>
      <c r="J87" s="5">
        <v>18</v>
      </c>
      <c r="K87" s="20">
        <v>0.22</v>
      </c>
      <c r="L87" s="20">
        <v>8.1500000000000003E-2</v>
      </c>
      <c r="M87" s="20">
        <f t="shared" si="31"/>
        <v>0.30149999999999999</v>
      </c>
      <c r="N87" s="20"/>
      <c r="O87" s="5">
        <v>18</v>
      </c>
      <c r="P87" s="27">
        <v>0.22</v>
      </c>
      <c r="Q87" s="20">
        <v>8.1500000000000003E-2</v>
      </c>
      <c r="R87" s="20">
        <f t="shared" si="18"/>
        <v>0.30149999999999999</v>
      </c>
      <c r="S87" s="20"/>
      <c r="T87" s="5">
        <v>81</v>
      </c>
      <c r="U87" s="20">
        <v>0.22</v>
      </c>
      <c r="V87" s="20">
        <v>4.3499999999999997E-2</v>
      </c>
      <c r="W87" s="20">
        <f t="shared" si="19"/>
        <v>0.26350000000000001</v>
      </c>
      <c r="X87" s="20"/>
      <c r="Y87" s="5">
        <v>286</v>
      </c>
      <c r="Z87" s="5"/>
      <c r="AA87" s="20">
        <v>0.22</v>
      </c>
      <c r="AB87" s="20">
        <v>3.1199999999999999E-2</v>
      </c>
      <c r="AC87" s="20">
        <f t="shared" si="20"/>
        <v>0.25119999999999998</v>
      </c>
      <c r="AD87" s="20"/>
      <c r="AE87" s="5">
        <v>131</v>
      </c>
      <c r="AF87" s="20">
        <v>0.22</v>
      </c>
      <c r="AG87" s="20">
        <v>0.04</v>
      </c>
      <c r="AH87" s="20">
        <f t="shared" si="21"/>
        <v>0.26</v>
      </c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5">
        <v>336</v>
      </c>
      <c r="BC87" s="5"/>
      <c r="BD87" s="20">
        <v>0.22</v>
      </c>
      <c r="BE87" s="20">
        <v>2.7699999999999999E-2</v>
      </c>
      <c r="BF87" s="20">
        <f t="shared" si="22"/>
        <v>0.2477</v>
      </c>
      <c r="BG87" s="20"/>
      <c r="BH87" s="5">
        <v>900</v>
      </c>
      <c r="BI87" s="5"/>
      <c r="BJ87" s="20">
        <v>0.22</v>
      </c>
      <c r="BK87" s="20">
        <v>2.3400000000000001E-2</v>
      </c>
      <c r="BL87" s="20">
        <f t="shared" si="23"/>
        <v>0.24340000000000001</v>
      </c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17"/>
      <c r="CA87" s="20"/>
      <c r="CB87" s="20"/>
      <c r="CC87" s="20"/>
      <c r="CD87" s="21"/>
      <c r="CE87" s="21"/>
      <c r="CF87" s="21"/>
      <c r="CG87" s="21"/>
      <c r="CH87" s="28"/>
      <c r="CI87" s="21"/>
      <c r="CJ87" s="21"/>
      <c r="CK87" s="21"/>
      <c r="CL87" s="12"/>
      <c r="CM87" s="21"/>
      <c r="CN87" s="21"/>
      <c r="CO87" s="21"/>
      <c r="CP87" s="21"/>
      <c r="CQ87" s="5">
        <v>118</v>
      </c>
      <c r="CR87" s="20">
        <v>0</v>
      </c>
      <c r="CS87" s="20">
        <v>7.4499999999999997E-2</v>
      </c>
      <c r="CT87" s="20">
        <f t="shared" si="29"/>
        <v>7.4499999999999997E-2</v>
      </c>
      <c r="CU87" s="21"/>
      <c r="CV87" s="12"/>
      <c r="CW87" s="21"/>
      <c r="CX87" s="21"/>
      <c r="CY87" s="21"/>
      <c r="CZ87" s="21"/>
      <c r="DA87" s="5">
        <f t="shared" si="30"/>
        <v>181</v>
      </c>
      <c r="DB87" s="20">
        <v>0</v>
      </c>
      <c r="DC87" s="22">
        <v>3.6999999999999998E-2</v>
      </c>
      <c r="DD87" s="20">
        <f t="shared" si="26"/>
        <v>3.6999999999999998E-2</v>
      </c>
      <c r="DE87" s="20"/>
      <c r="DF87" s="17"/>
      <c r="DG87" s="17"/>
      <c r="DH87" s="20"/>
      <c r="DI87" s="20"/>
      <c r="DJ87" s="20"/>
      <c r="DK87" s="21"/>
      <c r="DL87" s="17">
        <v>386</v>
      </c>
      <c r="DM87" s="17"/>
      <c r="DN87" s="20">
        <v>0</v>
      </c>
      <c r="DO87" s="20">
        <v>2.47E-2</v>
      </c>
      <c r="DP87" s="20">
        <f t="shared" si="27"/>
        <v>2.47E-2</v>
      </c>
      <c r="DQ87" s="20"/>
      <c r="DR87" s="17"/>
      <c r="DS87" s="17"/>
      <c r="DT87" s="20"/>
      <c r="DU87" s="22"/>
      <c r="DV87" s="20"/>
      <c r="DW87" s="21"/>
      <c r="DX87" s="5">
        <v>1000</v>
      </c>
      <c r="DY87" s="17"/>
      <c r="DZ87" s="20">
        <v>0</v>
      </c>
      <c r="EA87" s="20">
        <v>2.1399999999999999E-2</v>
      </c>
      <c r="EB87" s="20">
        <f t="shared" si="28"/>
        <v>2.1399999999999999E-2</v>
      </c>
      <c r="EC87" s="20"/>
      <c r="ED87" s="20"/>
      <c r="EE87" s="20"/>
      <c r="EF87" s="20"/>
      <c r="EG87" s="20"/>
      <c r="EH87" s="20"/>
      <c r="EI87" s="20"/>
      <c r="EJ87" s="20"/>
      <c r="EK87" s="17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4"/>
      <c r="FN87" s="3">
        <f t="shared" si="32"/>
        <v>9</v>
      </c>
      <c r="FO87" s="3">
        <f t="shared" si="33"/>
        <v>1998</v>
      </c>
    </row>
    <row r="88" spans="2:171" ht="15" x14ac:dyDescent="0.2">
      <c r="B88" s="3">
        <v>1998</v>
      </c>
      <c r="C88" s="3">
        <v>10</v>
      </c>
      <c r="D88" s="20"/>
      <c r="E88" s="5">
        <v>4.75</v>
      </c>
      <c r="F88" s="20">
        <v>0.25489999999999996</v>
      </c>
      <c r="G88" s="20">
        <v>0.16819999999999999</v>
      </c>
      <c r="H88" s="20">
        <f t="shared" si="17"/>
        <v>0.42309999999999992</v>
      </c>
      <c r="I88" s="20"/>
      <c r="J88" s="5">
        <v>18</v>
      </c>
      <c r="K88" s="20">
        <v>0.25489999999999996</v>
      </c>
      <c r="L88" s="20">
        <v>8.1500000000000003E-2</v>
      </c>
      <c r="M88" s="20">
        <f t="shared" si="31"/>
        <v>0.33639999999999998</v>
      </c>
      <c r="N88" s="20"/>
      <c r="O88" s="5">
        <v>18</v>
      </c>
      <c r="P88" s="27">
        <v>0.25489999999999996</v>
      </c>
      <c r="Q88" s="20">
        <v>8.1500000000000003E-2</v>
      </c>
      <c r="R88" s="20">
        <f t="shared" si="18"/>
        <v>0.33639999999999998</v>
      </c>
      <c r="S88" s="20"/>
      <c r="T88" s="5">
        <v>81</v>
      </c>
      <c r="U88" s="20">
        <v>0.25489999999999996</v>
      </c>
      <c r="V88" s="20">
        <v>4.3499999999999997E-2</v>
      </c>
      <c r="W88" s="20">
        <f t="shared" si="19"/>
        <v>0.29839999999999994</v>
      </c>
      <c r="X88" s="20"/>
      <c r="Y88" s="5">
        <v>286</v>
      </c>
      <c r="Z88" s="5"/>
      <c r="AA88" s="20">
        <v>0.25489999999999996</v>
      </c>
      <c r="AB88" s="20">
        <v>3.1199999999999999E-2</v>
      </c>
      <c r="AC88" s="20">
        <f t="shared" si="20"/>
        <v>0.28609999999999997</v>
      </c>
      <c r="AD88" s="20"/>
      <c r="AE88" s="5">
        <v>131</v>
      </c>
      <c r="AF88" s="20">
        <v>0.25489999999999996</v>
      </c>
      <c r="AG88" s="20">
        <v>0.04</v>
      </c>
      <c r="AH88" s="20">
        <f t="shared" si="21"/>
        <v>0.29489999999999994</v>
      </c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5">
        <v>336</v>
      </c>
      <c r="BC88" s="5"/>
      <c r="BD88" s="20">
        <v>0.25489999999999996</v>
      </c>
      <c r="BE88" s="20">
        <v>2.7699999999999999E-2</v>
      </c>
      <c r="BF88" s="20">
        <f t="shared" si="22"/>
        <v>0.28259999999999996</v>
      </c>
      <c r="BG88" s="20"/>
      <c r="BH88" s="5">
        <v>900</v>
      </c>
      <c r="BI88" s="5"/>
      <c r="BJ88" s="20">
        <v>0.25489999999999996</v>
      </c>
      <c r="BK88" s="20">
        <v>2.3400000000000001E-2</v>
      </c>
      <c r="BL88" s="20">
        <f t="shared" si="23"/>
        <v>0.27829999999999994</v>
      </c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17"/>
      <c r="CA88" s="20"/>
      <c r="CB88" s="20"/>
      <c r="CC88" s="20"/>
      <c r="CD88" s="21"/>
      <c r="CE88" s="21"/>
      <c r="CF88" s="21"/>
      <c r="CG88" s="21"/>
      <c r="CH88" s="28"/>
      <c r="CI88" s="21"/>
      <c r="CJ88" s="21"/>
      <c r="CK88" s="21"/>
      <c r="CL88" s="12"/>
      <c r="CM88" s="21"/>
      <c r="CN88" s="21"/>
      <c r="CO88" s="21"/>
      <c r="CP88" s="21"/>
      <c r="CQ88" s="5">
        <v>118</v>
      </c>
      <c r="CR88" s="20">
        <v>0</v>
      </c>
      <c r="CS88" s="20">
        <v>7.4499999999999997E-2</v>
      </c>
      <c r="CT88" s="20">
        <f t="shared" si="29"/>
        <v>7.4499999999999997E-2</v>
      </c>
      <c r="CU88" s="21"/>
      <c r="CV88" s="12"/>
      <c r="CW88" s="21"/>
      <c r="CX88" s="21"/>
      <c r="CY88" s="21"/>
      <c r="CZ88" s="21"/>
      <c r="DA88" s="5">
        <f t="shared" si="30"/>
        <v>181</v>
      </c>
      <c r="DB88" s="20">
        <v>0</v>
      </c>
      <c r="DC88" s="22">
        <v>3.6999999999999998E-2</v>
      </c>
      <c r="DD88" s="20">
        <f t="shared" si="26"/>
        <v>3.6999999999999998E-2</v>
      </c>
      <c r="DE88" s="20"/>
      <c r="DF88" s="17"/>
      <c r="DG88" s="17"/>
      <c r="DH88" s="20"/>
      <c r="DI88" s="20"/>
      <c r="DJ88" s="20"/>
      <c r="DK88" s="21"/>
      <c r="DL88" s="17">
        <v>386</v>
      </c>
      <c r="DM88" s="17"/>
      <c r="DN88" s="20">
        <v>0</v>
      </c>
      <c r="DO88" s="20">
        <v>2.47E-2</v>
      </c>
      <c r="DP88" s="20">
        <f t="shared" si="27"/>
        <v>2.47E-2</v>
      </c>
      <c r="DQ88" s="20"/>
      <c r="DR88" s="17"/>
      <c r="DS88" s="17"/>
      <c r="DT88" s="20"/>
      <c r="DU88" s="22"/>
      <c r="DV88" s="20"/>
      <c r="DW88" s="21"/>
      <c r="DX88" s="5">
        <v>1000</v>
      </c>
      <c r="DY88" s="17"/>
      <c r="DZ88" s="20">
        <v>0</v>
      </c>
      <c r="EA88" s="20">
        <v>2.1399999999999999E-2</v>
      </c>
      <c r="EB88" s="20">
        <f t="shared" si="28"/>
        <v>2.1399999999999999E-2</v>
      </c>
      <c r="EC88" s="20"/>
      <c r="ED88" s="20"/>
      <c r="EE88" s="20"/>
      <c r="EF88" s="20"/>
      <c r="EG88" s="20"/>
      <c r="EH88" s="20"/>
      <c r="EI88" s="20"/>
      <c r="EJ88" s="20"/>
      <c r="EK88" s="17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4"/>
      <c r="FN88" s="3">
        <f t="shared" si="32"/>
        <v>10</v>
      </c>
      <c r="FO88" s="3">
        <f t="shared" si="33"/>
        <v>1998</v>
      </c>
    </row>
    <row r="89" spans="2:171" ht="15" x14ac:dyDescent="0.2">
      <c r="B89" s="3">
        <v>1998</v>
      </c>
      <c r="C89" s="3">
        <v>11</v>
      </c>
      <c r="D89" s="20"/>
      <c r="E89" s="5">
        <v>4.75</v>
      </c>
      <c r="F89" s="20">
        <v>0.36509999999999998</v>
      </c>
      <c r="G89" s="20">
        <v>0.16819999999999999</v>
      </c>
      <c r="H89" s="20">
        <f t="shared" si="17"/>
        <v>0.5333</v>
      </c>
      <c r="I89" s="20"/>
      <c r="J89" s="5">
        <v>18</v>
      </c>
      <c r="K89" s="20">
        <v>0.36509999999999998</v>
      </c>
      <c r="L89" s="20">
        <v>8.1500000000000003E-2</v>
      </c>
      <c r="M89" s="20">
        <f t="shared" si="31"/>
        <v>0.4466</v>
      </c>
      <c r="N89" s="20"/>
      <c r="O89" s="5">
        <v>18</v>
      </c>
      <c r="P89" s="27">
        <v>0.36509999999999998</v>
      </c>
      <c r="Q89" s="20">
        <v>8.1500000000000003E-2</v>
      </c>
      <c r="R89" s="20">
        <f t="shared" si="18"/>
        <v>0.4466</v>
      </c>
      <c r="S89" s="20"/>
      <c r="T89" s="5">
        <v>81</v>
      </c>
      <c r="U89" s="20">
        <v>0.36509999999999998</v>
      </c>
      <c r="V89" s="20">
        <v>4.3499999999999997E-2</v>
      </c>
      <c r="W89" s="20">
        <f t="shared" si="19"/>
        <v>0.40859999999999996</v>
      </c>
      <c r="X89" s="20"/>
      <c r="Y89" s="5">
        <v>286</v>
      </c>
      <c r="Z89" s="5"/>
      <c r="AA89" s="20">
        <v>0.36509999999999998</v>
      </c>
      <c r="AB89" s="20">
        <v>3.1199999999999999E-2</v>
      </c>
      <c r="AC89" s="20">
        <f t="shared" si="20"/>
        <v>0.39629999999999999</v>
      </c>
      <c r="AD89" s="20"/>
      <c r="AE89" s="5">
        <v>131</v>
      </c>
      <c r="AF89" s="20">
        <v>0.25559999999999999</v>
      </c>
      <c r="AG89" s="20">
        <v>0.04</v>
      </c>
      <c r="AH89" s="20">
        <f t="shared" si="21"/>
        <v>0.29559999999999997</v>
      </c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5">
        <v>336</v>
      </c>
      <c r="BC89" s="5"/>
      <c r="BD89" s="20">
        <v>0.25559999999999999</v>
      </c>
      <c r="BE89" s="20">
        <v>2.7699999999999999E-2</v>
      </c>
      <c r="BF89" s="20">
        <f t="shared" si="22"/>
        <v>0.2833</v>
      </c>
      <c r="BG89" s="20"/>
      <c r="BH89" s="5">
        <v>900</v>
      </c>
      <c r="BI89" s="5"/>
      <c r="BJ89" s="20">
        <v>0.25559999999999999</v>
      </c>
      <c r="BK89" s="20">
        <v>2.3400000000000001E-2</v>
      </c>
      <c r="BL89" s="20">
        <f t="shared" si="23"/>
        <v>0.27899999999999997</v>
      </c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17"/>
      <c r="CA89" s="20"/>
      <c r="CB89" s="20"/>
      <c r="CC89" s="20"/>
      <c r="CD89" s="21"/>
      <c r="CE89" s="21"/>
      <c r="CF89" s="21"/>
      <c r="CG89" s="21"/>
      <c r="CH89" s="28"/>
      <c r="CI89" s="21"/>
      <c r="CJ89" s="21"/>
      <c r="CK89" s="21"/>
      <c r="CL89" s="12"/>
      <c r="CM89" s="21"/>
      <c r="CN89" s="21"/>
      <c r="CO89" s="21"/>
      <c r="CP89" s="21"/>
      <c r="CQ89" s="5">
        <v>118</v>
      </c>
      <c r="CR89" s="20">
        <v>0</v>
      </c>
      <c r="CS89" s="20">
        <v>7.4499999999999997E-2</v>
      </c>
      <c r="CT89" s="20">
        <f t="shared" si="29"/>
        <v>7.4499999999999997E-2</v>
      </c>
      <c r="CU89" s="21"/>
      <c r="CV89" s="12"/>
      <c r="CW89" s="21"/>
      <c r="CX89" s="21"/>
      <c r="CY89" s="21"/>
      <c r="CZ89" s="21"/>
      <c r="DA89" s="5">
        <f t="shared" si="30"/>
        <v>181</v>
      </c>
      <c r="DB89" s="20">
        <v>0</v>
      </c>
      <c r="DC89" s="22">
        <v>3.6999999999999998E-2</v>
      </c>
      <c r="DD89" s="20">
        <f t="shared" si="26"/>
        <v>3.6999999999999998E-2</v>
      </c>
      <c r="DE89" s="20"/>
      <c r="DF89" s="17"/>
      <c r="DG89" s="17"/>
      <c r="DH89" s="20"/>
      <c r="DI89" s="20"/>
      <c r="DJ89" s="20"/>
      <c r="DK89" s="21"/>
      <c r="DL89" s="17">
        <v>386</v>
      </c>
      <c r="DM89" s="17"/>
      <c r="DN89" s="20">
        <v>0</v>
      </c>
      <c r="DO89" s="20">
        <v>2.47E-2</v>
      </c>
      <c r="DP89" s="20">
        <f t="shared" si="27"/>
        <v>2.47E-2</v>
      </c>
      <c r="DQ89" s="20"/>
      <c r="DR89" s="17"/>
      <c r="DS89" s="17"/>
      <c r="DT89" s="20"/>
      <c r="DU89" s="22"/>
      <c r="DV89" s="20"/>
      <c r="DW89" s="21"/>
      <c r="DX89" s="5">
        <v>1000</v>
      </c>
      <c r="DY89" s="17"/>
      <c r="DZ89" s="20">
        <v>0</v>
      </c>
      <c r="EA89" s="20">
        <v>2.1399999999999999E-2</v>
      </c>
      <c r="EB89" s="20">
        <f t="shared" si="28"/>
        <v>2.1399999999999999E-2</v>
      </c>
      <c r="EC89" s="20"/>
      <c r="ED89" s="20"/>
      <c r="EE89" s="20"/>
      <c r="EF89" s="20"/>
      <c r="EG89" s="20"/>
      <c r="EH89" s="20"/>
      <c r="EI89" s="20"/>
      <c r="EJ89" s="20"/>
      <c r="EK89" s="17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4"/>
      <c r="FN89" s="3">
        <f t="shared" si="32"/>
        <v>11</v>
      </c>
      <c r="FO89" s="3">
        <f t="shared" si="33"/>
        <v>1998</v>
      </c>
    </row>
    <row r="90" spans="2:171" ht="15" x14ac:dyDescent="0.2">
      <c r="B90" s="3">
        <v>1998</v>
      </c>
      <c r="C90" s="3">
        <v>12</v>
      </c>
      <c r="D90" s="20"/>
      <c r="E90" s="5">
        <v>4.75</v>
      </c>
      <c r="F90" s="20">
        <v>0.32619999999999999</v>
      </c>
      <c r="G90" s="20">
        <v>0.16819999999999999</v>
      </c>
      <c r="H90" s="20">
        <f t="shared" si="17"/>
        <v>0.49439999999999995</v>
      </c>
      <c r="I90" s="20"/>
      <c r="J90" s="5">
        <v>18</v>
      </c>
      <c r="K90" s="20">
        <v>0.32619999999999999</v>
      </c>
      <c r="L90" s="20">
        <v>8.1500000000000003E-2</v>
      </c>
      <c r="M90" s="20">
        <f t="shared" si="31"/>
        <v>0.40770000000000001</v>
      </c>
      <c r="N90" s="20"/>
      <c r="O90" s="5">
        <v>18</v>
      </c>
      <c r="P90" s="27">
        <v>0.32619999999999999</v>
      </c>
      <c r="Q90" s="20">
        <v>8.1500000000000003E-2</v>
      </c>
      <c r="R90" s="20">
        <f t="shared" si="18"/>
        <v>0.40770000000000001</v>
      </c>
      <c r="S90" s="20"/>
      <c r="T90" s="5">
        <v>81</v>
      </c>
      <c r="U90" s="20">
        <v>0.32619999999999999</v>
      </c>
      <c r="V90" s="20">
        <v>4.3499999999999997E-2</v>
      </c>
      <c r="W90" s="20">
        <f t="shared" si="19"/>
        <v>0.36969999999999997</v>
      </c>
      <c r="X90" s="20"/>
      <c r="Y90" s="5">
        <v>286</v>
      </c>
      <c r="Z90" s="5"/>
      <c r="AA90" s="20">
        <v>0.32619999999999999</v>
      </c>
      <c r="AB90" s="20">
        <v>3.1199999999999999E-2</v>
      </c>
      <c r="AC90" s="20">
        <f t="shared" si="20"/>
        <v>0.3574</v>
      </c>
      <c r="AD90" s="20"/>
      <c r="AE90" s="5">
        <v>131</v>
      </c>
      <c r="AF90" s="20">
        <v>0.2185</v>
      </c>
      <c r="AG90" s="20">
        <v>0.04</v>
      </c>
      <c r="AH90" s="20">
        <f t="shared" si="21"/>
        <v>0.25850000000000001</v>
      </c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5">
        <v>336</v>
      </c>
      <c r="BC90" s="5"/>
      <c r="BD90" s="20">
        <v>0.2185</v>
      </c>
      <c r="BE90" s="20">
        <v>2.7699999999999999E-2</v>
      </c>
      <c r="BF90" s="20">
        <f t="shared" si="22"/>
        <v>0.2462</v>
      </c>
      <c r="BG90" s="20"/>
      <c r="BH90" s="5">
        <v>900</v>
      </c>
      <c r="BI90" s="5"/>
      <c r="BJ90" s="20">
        <v>0.2185</v>
      </c>
      <c r="BK90" s="20">
        <v>2.3400000000000001E-2</v>
      </c>
      <c r="BL90" s="20">
        <f t="shared" si="23"/>
        <v>0.2419</v>
      </c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17"/>
      <c r="CA90" s="20"/>
      <c r="CB90" s="20"/>
      <c r="CC90" s="20"/>
      <c r="CD90" s="21"/>
      <c r="CE90" s="21"/>
      <c r="CF90" s="21"/>
      <c r="CG90" s="21"/>
      <c r="CH90" s="28"/>
      <c r="CI90" s="21"/>
      <c r="CJ90" s="21"/>
      <c r="CK90" s="21"/>
      <c r="CL90" s="12"/>
      <c r="CM90" s="21"/>
      <c r="CN90" s="21"/>
      <c r="CO90" s="21"/>
      <c r="CP90" s="21"/>
      <c r="CQ90" s="5">
        <v>118</v>
      </c>
      <c r="CR90" s="20">
        <v>0</v>
      </c>
      <c r="CS90" s="20">
        <v>7.4499999999999997E-2</v>
      </c>
      <c r="CT90" s="20">
        <f t="shared" si="29"/>
        <v>7.4499999999999997E-2</v>
      </c>
      <c r="CU90" s="21"/>
      <c r="CV90" s="12"/>
      <c r="CW90" s="21"/>
      <c r="CX90" s="21"/>
      <c r="CY90" s="21"/>
      <c r="CZ90" s="21"/>
      <c r="DA90" s="5">
        <f t="shared" si="30"/>
        <v>181</v>
      </c>
      <c r="DB90" s="20">
        <v>0</v>
      </c>
      <c r="DC90" s="22">
        <v>3.6999999999999998E-2</v>
      </c>
      <c r="DD90" s="20">
        <f t="shared" si="26"/>
        <v>3.6999999999999998E-2</v>
      </c>
      <c r="DE90" s="20"/>
      <c r="DF90" s="17"/>
      <c r="DG90" s="17"/>
      <c r="DH90" s="20"/>
      <c r="DI90" s="20"/>
      <c r="DJ90" s="20"/>
      <c r="DK90" s="21"/>
      <c r="DL90" s="17">
        <v>386</v>
      </c>
      <c r="DM90" s="17"/>
      <c r="DN90" s="20">
        <v>0</v>
      </c>
      <c r="DO90" s="20">
        <v>2.47E-2</v>
      </c>
      <c r="DP90" s="20">
        <f t="shared" si="27"/>
        <v>2.47E-2</v>
      </c>
      <c r="DQ90" s="20"/>
      <c r="DR90" s="17"/>
      <c r="DS90" s="17"/>
      <c r="DT90" s="20"/>
      <c r="DU90" s="22"/>
      <c r="DV90" s="20"/>
      <c r="DW90" s="21"/>
      <c r="DX90" s="5">
        <v>1000</v>
      </c>
      <c r="DY90" s="17"/>
      <c r="DZ90" s="20">
        <v>0</v>
      </c>
      <c r="EA90" s="20">
        <v>2.1399999999999999E-2</v>
      </c>
      <c r="EB90" s="20">
        <f t="shared" si="28"/>
        <v>2.1399999999999999E-2</v>
      </c>
      <c r="EC90" s="20"/>
      <c r="ED90" s="20"/>
      <c r="EE90" s="20"/>
      <c r="EF90" s="20"/>
      <c r="EG90" s="20"/>
      <c r="EH90" s="20"/>
      <c r="EI90" s="20"/>
      <c r="EJ90" s="20"/>
      <c r="EK90" s="17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4"/>
      <c r="FN90" s="3">
        <f t="shared" si="32"/>
        <v>12</v>
      </c>
      <c r="FO90" s="3">
        <f t="shared" si="33"/>
        <v>1998</v>
      </c>
    </row>
    <row r="91" spans="2:171" ht="15" x14ac:dyDescent="0.2">
      <c r="B91" s="3">
        <v>1999</v>
      </c>
      <c r="C91" s="3">
        <v>1</v>
      </c>
      <c r="D91" s="20"/>
      <c r="E91" s="5">
        <v>4.75</v>
      </c>
      <c r="F91" s="20">
        <v>0.32899999999999996</v>
      </c>
      <c r="G91" s="20">
        <v>0.16819999999999999</v>
      </c>
      <c r="H91" s="20">
        <f t="shared" si="17"/>
        <v>0.49719999999999998</v>
      </c>
      <c r="I91" s="20"/>
      <c r="J91" s="5">
        <v>18</v>
      </c>
      <c r="K91" s="20">
        <v>0.32899999999999996</v>
      </c>
      <c r="L91" s="20">
        <v>8.1500000000000003E-2</v>
      </c>
      <c r="M91" s="20">
        <f t="shared" si="31"/>
        <v>0.41049999999999998</v>
      </c>
      <c r="N91" s="20"/>
      <c r="O91" s="5">
        <v>18</v>
      </c>
      <c r="P91" s="27">
        <v>0.32899999999999996</v>
      </c>
      <c r="Q91" s="20">
        <v>8.1500000000000003E-2</v>
      </c>
      <c r="R91" s="20">
        <f t="shared" si="18"/>
        <v>0.41049999999999998</v>
      </c>
      <c r="S91" s="20"/>
      <c r="T91" s="5">
        <v>81</v>
      </c>
      <c r="U91" s="20">
        <v>0.32899999999999996</v>
      </c>
      <c r="V91" s="20">
        <v>4.3499999999999997E-2</v>
      </c>
      <c r="W91" s="20">
        <f t="shared" si="19"/>
        <v>0.37249999999999994</v>
      </c>
      <c r="X91" s="20"/>
      <c r="Y91" s="5">
        <v>286</v>
      </c>
      <c r="Z91" s="5"/>
      <c r="AA91" s="20">
        <v>0.32899999999999996</v>
      </c>
      <c r="AB91" s="20">
        <v>3.1199999999999999E-2</v>
      </c>
      <c r="AC91" s="20">
        <f t="shared" si="20"/>
        <v>0.36019999999999996</v>
      </c>
      <c r="AD91" s="20"/>
      <c r="AE91" s="5">
        <v>131</v>
      </c>
      <c r="AF91" s="20">
        <v>0.22470000000000001</v>
      </c>
      <c r="AG91" s="20">
        <v>0.04</v>
      </c>
      <c r="AH91" s="20">
        <f t="shared" si="21"/>
        <v>0.26469999999999999</v>
      </c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5">
        <v>336</v>
      </c>
      <c r="BC91" s="5"/>
      <c r="BD91" s="20">
        <v>0.22470000000000001</v>
      </c>
      <c r="BE91" s="20">
        <v>2.7699999999999999E-2</v>
      </c>
      <c r="BF91" s="20">
        <f t="shared" si="22"/>
        <v>0.25240000000000001</v>
      </c>
      <c r="BG91" s="20"/>
      <c r="BH91" s="5">
        <v>900</v>
      </c>
      <c r="BI91" s="5"/>
      <c r="BJ91" s="20">
        <v>0.22470000000000001</v>
      </c>
      <c r="BK91" s="20">
        <v>2.3400000000000001E-2</v>
      </c>
      <c r="BL91" s="20">
        <f t="shared" si="23"/>
        <v>0.24810000000000001</v>
      </c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17"/>
      <c r="CA91" s="20"/>
      <c r="CB91" s="20"/>
      <c r="CC91" s="20"/>
      <c r="CD91" s="21"/>
      <c r="CE91" s="21"/>
      <c r="CF91" s="21"/>
      <c r="CG91" s="21"/>
      <c r="CH91" s="28"/>
      <c r="CI91" s="21"/>
      <c r="CJ91" s="21"/>
      <c r="CK91" s="21"/>
      <c r="CL91" s="12"/>
      <c r="CM91" s="21"/>
      <c r="CN91" s="21"/>
      <c r="CO91" s="21"/>
      <c r="CP91" s="21"/>
      <c r="CQ91" s="5">
        <v>118</v>
      </c>
      <c r="CR91" s="20">
        <v>0</v>
      </c>
      <c r="CS91" s="20">
        <v>7.4499999999999997E-2</v>
      </c>
      <c r="CT91" s="20">
        <f t="shared" si="29"/>
        <v>7.4499999999999997E-2</v>
      </c>
      <c r="CU91" s="21"/>
      <c r="CV91" s="12"/>
      <c r="CW91" s="21"/>
      <c r="CX91" s="21"/>
      <c r="CY91" s="21"/>
      <c r="CZ91" s="21"/>
      <c r="DA91" s="5">
        <f t="shared" si="30"/>
        <v>181</v>
      </c>
      <c r="DB91" s="20">
        <v>0</v>
      </c>
      <c r="DC91" s="22">
        <v>3.6999999999999998E-2</v>
      </c>
      <c r="DD91" s="20">
        <f t="shared" si="26"/>
        <v>3.6999999999999998E-2</v>
      </c>
      <c r="DE91" s="20"/>
      <c r="DF91" s="17"/>
      <c r="DG91" s="17"/>
      <c r="DH91" s="20"/>
      <c r="DI91" s="20"/>
      <c r="DJ91" s="20"/>
      <c r="DK91" s="21"/>
      <c r="DL91" s="17">
        <v>386</v>
      </c>
      <c r="DM91" s="17"/>
      <c r="DN91" s="20">
        <v>0</v>
      </c>
      <c r="DO91" s="20">
        <v>2.47E-2</v>
      </c>
      <c r="DP91" s="20">
        <f t="shared" si="27"/>
        <v>2.47E-2</v>
      </c>
      <c r="DQ91" s="20"/>
      <c r="DR91" s="17"/>
      <c r="DS91" s="17"/>
      <c r="DT91" s="20"/>
      <c r="DU91" s="22"/>
      <c r="DV91" s="20"/>
      <c r="DW91" s="21"/>
      <c r="DX91" s="5">
        <v>1000</v>
      </c>
      <c r="DY91" s="17"/>
      <c r="DZ91" s="20">
        <v>0</v>
      </c>
      <c r="EA91" s="20">
        <v>2.1399999999999999E-2</v>
      </c>
      <c r="EB91" s="20">
        <f t="shared" si="28"/>
        <v>2.1399999999999999E-2</v>
      </c>
      <c r="EC91" s="20"/>
      <c r="ED91" s="20"/>
      <c r="EE91" s="20"/>
      <c r="EF91" s="20"/>
      <c r="EG91" s="20"/>
      <c r="EH91" s="20"/>
      <c r="EI91" s="20"/>
      <c r="EJ91" s="20"/>
      <c r="EK91" s="17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4"/>
      <c r="FN91" s="3">
        <f t="shared" si="32"/>
        <v>1</v>
      </c>
      <c r="FO91" s="3">
        <f t="shared" si="33"/>
        <v>1999</v>
      </c>
    </row>
    <row r="92" spans="2:171" ht="15" x14ac:dyDescent="0.2">
      <c r="B92" s="3">
        <v>1999</v>
      </c>
      <c r="C92" s="3">
        <v>2</v>
      </c>
      <c r="D92" s="20"/>
      <c r="E92" s="5">
        <v>5.75</v>
      </c>
      <c r="F92" s="20">
        <v>0.3397</v>
      </c>
      <c r="G92" s="20">
        <f t="shared" ref="G92:G114" si="34">0.1785+0.0144</f>
        <v>0.19289999999999999</v>
      </c>
      <c r="H92" s="20">
        <f t="shared" si="17"/>
        <v>0.53259999999999996</v>
      </c>
      <c r="I92" s="20"/>
      <c r="J92" s="5">
        <v>18</v>
      </c>
      <c r="K92" s="20">
        <v>0.3397</v>
      </c>
      <c r="L92" s="20">
        <f t="shared" ref="L92:L114" si="35">0.0815+0.0069</f>
        <v>8.8400000000000006E-2</v>
      </c>
      <c r="M92" s="20">
        <f t="shared" si="31"/>
        <v>0.42810000000000004</v>
      </c>
      <c r="N92" s="20"/>
      <c r="O92" s="5">
        <v>18</v>
      </c>
      <c r="P92" s="27">
        <v>0.3397</v>
      </c>
      <c r="Q92" s="20">
        <f t="shared" ref="Q92:Q114" si="36">0.0815+0.0069</f>
        <v>8.8400000000000006E-2</v>
      </c>
      <c r="R92" s="20">
        <f t="shared" si="18"/>
        <v>0.42810000000000004</v>
      </c>
      <c r="S92" s="20"/>
      <c r="T92" s="5">
        <v>100</v>
      </c>
      <c r="U92" s="20">
        <v>0.3397</v>
      </c>
      <c r="V92" s="20">
        <f t="shared" ref="V92:V114" si="37">0.0438+0.0069</f>
        <v>5.0699999999999995E-2</v>
      </c>
      <c r="W92" s="20">
        <f t="shared" si="19"/>
        <v>0.39039999999999997</v>
      </c>
      <c r="X92" s="20"/>
      <c r="Y92" s="5">
        <v>325</v>
      </c>
      <c r="Z92" s="5"/>
      <c r="AA92" s="20">
        <v>0.3397</v>
      </c>
      <c r="AB92" s="20">
        <f t="shared" ref="AB92:AB101" si="38">0.0322+0.0069</f>
        <v>3.9099999999999996E-2</v>
      </c>
      <c r="AC92" s="20">
        <f t="shared" si="20"/>
        <v>0.37880000000000003</v>
      </c>
      <c r="AD92" s="20"/>
      <c r="AE92" s="5">
        <v>125</v>
      </c>
      <c r="AF92" s="20">
        <v>0.21730000000000002</v>
      </c>
      <c r="AG92" s="20">
        <f t="shared" ref="AG92:AG114" si="39">0.0438+0.0014</f>
        <v>4.5199999999999997E-2</v>
      </c>
      <c r="AH92" s="20">
        <f t="shared" si="21"/>
        <v>0.26250000000000001</v>
      </c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5">
        <v>350</v>
      </c>
      <c r="BC92" s="5"/>
      <c r="BD92" s="20">
        <v>0.21730000000000002</v>
      </c>
      <c r="BE92" s="20">
        <f t="shared" ref="BE92:BE114" si="40">0.0322+0.0014</f>
        <v>3.3599999999999998E-2</v>
      </c>
      <c r="BF92" s="20">
        <f t="shared" si="22"/>
        <v>0.25090000000000001</v>
      </c>
      <c r="BG92" s="20"/>
      <c r="BH92" s="5">
        <v>1025</v>
      </c>
      <c r="BI92" s="5"/>
      <c r="BJ92" s="20">
        <v>0.21730000000000002</v>
      </c>
      <c r="BK92" s="20">
        <f t="shared" ref="BK92:BK114" si="41">0.0277+0.0014</f>
        <v>2.9099999999999997E-2</v>
      </c>
      <c r="BL92" s="20">
        <f t="shared" si="23"/>
        <v>0.24640000000000001</v>
      </c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17"/>
      <c r="CA92" s="20"/>
      <c r="CB92" s="20"/>
      <c r="CC92" s="20"/>
      <c r="CD92" s="21"/>
      <c r="CE92" s="21"/>
      <c r="CF92" s="21"/>
      <c r="CG92" s="21"/>
      <c r="CH92" s="28"/>
      <c r="CI92" s="21"/>
      <c r="CJ92" s="21"/>
      <c r="CK92" s="21"/>
      <c r="CL92" s="12"/>
      <c r="CM92" s="21"/>
      <c r="CN92" s="21"/>
      <c r="CO92" s="21"/>
      <c r="CP92" s="21"/>
      <c r="CQ92" s="5">
        <v>93</v>
      </c>
      <c r="CR92" s="20">
        <v>0</v>
      </c>
      <c r="CS92" s="20">
        <v>8.1500000000000003E-2</v>
      </c>
      <c r="CT92" s="20">
        <f t="shared" si="29"/>
        <v>8.1500000000000003E-2</v>
      </c>
      <c r="CU92" s="21"/>
      <c r="CV92" s="12"/>
      <c r="CW92" s="21"/>
      <c r="CX92" s="21"/>
      <c r="CY92" s="21"/>
      <c r="CZ92" s="21"/>
      <c r="DA92" s="5">
        <f t="shared" ref="DA92:DA114" si="42">+T92+75</f>
        <v>175</v>
      </c>
      <c r="DB92" s="20">
        <v>0</v>
      </c>
      <c r="DC92" s="22">
        <v>4.3799999999999999E-2</v>
      </c>
      <c r="DD92" s="20">
        <f t="shared" si="26"/>
        <v>4.3799999999999999E-2</v>
      </c>
      <c r="DE92" s="20"/>
      <c r="DF92" s="17"/>
      <c r="DG92" s="17"/>
      <c r="DH92" s="20"/>
      <c r="DI92" s="20"/>
      <c r="DJ92" s="20"/>
      <c r="DK92" s="21"/>
      <c r="DL92" s="17">
        <v>400</v>
      </c>
      <c r="DM92" s="17"/>
      <c r="DN92" s="20">
        <v>0</v>
      </c>
      <c r="DO92" s="20">
        <v>3.2199999999999999E-2</v>
      </c>
      <c r="DP92" s="20">
        <f t="shared" si="27"/>
        <v>3.2199999999999999E-2</v>
      </c>
      <c r="DQ92" s="20"/>
      <c r="DR92" s="17"/>
      <c r="DS92" s="17"/>
      <c r="DT92" s="20"/>
      <c r="DU92" s="22"/>
      <c r="DV92" s="20"/>
      <c r="DW92" s="21"/>
      <c r="DX92" s="5">
        <v>1075</v>
      </c>
      <c r="DY92" s="17"/>
      <c r="DZ92" s="20">
        <v>0</v>
      </c>
      <c r="EA92" s="20">
        <v>2.7699999999999999E-2</v>
      </c>
      <c r="EB92" s="20">
        <f t="shared" si="28"/>
        <v>2.7699999999999999E-2</v>
      </c>
      <c r="EC92" s="20"/>
      <c r="ED92" s="20"/>
      <c r="EE92" s="20"/>
      <c r="EF92" s="20"/>
      <c r="EG92" s="20"/>
      <c r="EH92" s="20"/>
      <c r="EI92" s="20"/>
      <c r="EJ92" s="20"/>
      <c r="EK92" s="17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4"/>
      <c r="FN92" s="3">
        <f t="shared" si="32"/>
        <v>2</v>
      </c>
      <c r="FO92" s="3">
        <f t="shared" si="33"/>
        <v>1999</v>
      </c>
    </row>
    <row r="93" spans="2:171" ht="15" x14ac:dyDescent="0.2">
      <c r="B93" s="3">
        <v>1999</v>
      </c>
      <c r="C93" s="3">
        <v>3</v>
      </c>
      <c r="D93" s="20"/>
      <c r="E93" s="5">
        <v>5.75</v>
      </c>
      <c r="F93" s="20">
        <v>0.32400000000000001</v>
      </c>
      <c r="G93" s="20">
        <f t="shared" si="34"/>
        <v>0.19289999999999999</v>
      </c>
      <c r="H93" s="20">
        <f t="shared" si="17"/>
        <v>0.51690000000000003</v>
      </c>
      <c r="I93" s="20"/>
      <c r="J93" s="5">
        <v>18</v>
      </c>
      <c r="K93" s="20">
        <v>0.32400000000000001</v>
      </c>
      <c r="L93" s="20">
        <f t="shared" si="35"/>
        <v>8.8400000000000006E-2</v>
      </c>
      <c r="M93" s="20">
        <f t="shared" si="31"/>
        <v>0.41239999999999999</v>
      </c>
      <c r="N93" s="20"/>
      <c r="O93" s="5">
        <v>18</v>
      </c>
      <c r="P93" s="27">
        <v>0.32400000000000001</v>
      </c>
      <c r="Q93" s="20">
        <f t="shared" si="36"/>
        <v>8.8400000000000006E-2</v>
      </c>
      <c r="R93" s="20">
        <f t="shared" si="18"/>
        <v>0.41239999999999999</v>
      </c>
      <c r="S93" s="20"/>
      <c r="T93" s="5">
        <v>100</v>
      </c>
      <c r="U93" s="20">
        <v>0.32400000000000001</v>
      </c>
      <c r="V93" s="20">
        <f t="shared" si="37"/>
        <v>5.0699999999999995E-2</v>
      </c>
      <c r="W93" s="20">
        <f t="shared" si="19"/>
        <v>0.37470000000000003</v>
      </c>
      <c r="X93" s="20"/>
      <c r="Y93" s="5">
        <v>325</v>
      </c>
      <c r="Z93" s="5"/>
      <c r="AA93" s="20">
        <v>0.32400000000000001</v>
      </c>
      <c r="AB93" s="20">
        <f t="shared" si="38"/>
        <v>3.9099999999999996E-2</v>
      </c>
      <c r="AC93" s="20">
        <f t="shared" si="20"/>
        <v>0.36309999999999998</v>
      </c>
      <c r="AD93" s="20"/>
      <c r="AE93" s="5">
        <v>125</v>
      </c>
      <c r="AF93" s="20">
        <v>0.21040000000000003</v>
      </c>
      <c r="AG93" s="20">
        <f t="shared" si="39"/>
        <v>4.5199999999999997E-2</v>
      </c>
      <c r="AH93" s="20">
        <f t="shared" si="21"/>
        <v>0.25560000000000005</v>
      </c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5">
        <v>350</v>
      </c>
      <c r="BC93" s="5"/>
      <c r="BD93" s="20">
        <v>0.21040000000000003</v>
      </c>
      <c r="BE93" s="20">
        <f t="shared" si="40"/>
        <v>3.3599999999999998E-2</v>
      </c>
      <c r="BF93" s="20">
        <f t="shared" si="22"/>
        <v>0.24400000000000002</v>
      </c>
      <c r="BG93" s="20"/>
      <c r="BH93" s="5">
        <v>1025</v>
      </c>
      <c r="BI93" s="5"/>
      <c r="BJ93" s="20">
        <v>0.21040000000000003</v>
      </c>
      <c r="BK93" s="20">
        <f t="shared" si="41"/>
        <v>2.9099999999999997E-2</v>
      </c>
      <c r="BL93" s="20">
        <f t="shared" si="23"/>
        <v>0.23950000000000002</v>
      </c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17"/>
      <c r="CA93" s="20"/>
      <c r="CB93" s="20"/>
      <c r="CC93" s="20"/>
      <c r="CD93" s="21"/>
      <c r="CE93" s="21"/>
      <c r="CF93" s="21"/>
      <c r="CG93" s="21"/>
      <c r="CH93" s="28"/>
      <c r="CI93" s="21"/>
      <c r="CJ93" s="21"/>
      <c r="CK93" s="21"/>
      <c r="CL93" s="12"/>
      <c r="CM93" s="21"/>
      <c r="CN93" s="21"/>
      <c r="CO93" s="21"/>
      <c r="CP93" s="21"/>
      <c r="CQ93" s="5">
        <v>93</v>
      </c>
      <c r="CR93" s="20">
        <v>0</v>
      </c>
      <c r="CS93" s="20">
        <v>8.1500000000000003E-2</v>
      </c>
      <c r="CT93" s="20">
        <f t="shared" si="29"/>
        <v>8.1500000000000003E-2</v>
      </c>
      <c r="CU93" s="21"/>
      <c r="CV93" s="12"/>
      <c r="CW93" s="21"/>
      <c r="CX93" s="21"/>
      <c r="CY93" s="21"/>
      <c r="CZ93" s="21"/>
      <c r="DA93" s="5">
        <f t="shared" si="42"/>
        <v>175</v>
      </c>
      <c r="DB93" s="20">
        <v>0</v>
      </c>
      <c r="DC93" s="22">
        <v>4.3799999999999999E-2</v>
      </c>
      <c r="DD93" s="20">
        <f t="shared" si="26"/>
        <v>4.3799999999999999E-2</v>
      </c>
      <c r="DE93" s="20"/>
      <c r="DF93" s="17"/>
      <c r="DG93" s="17"/>
      <c r="DH93" s="20"/>
      <c r="DI93" s="20"/>
      <c r="DJ93" s="20"/>
      <c r="DK93" s="21"/>
      <c r="DL93" s="17">
        <v>400</v>
      </c>
      <c r="DM93" s="17"/>
      <c r="DN93" s="20">
        <v>0</v>
      </c>
      <c r="DO93" s="20">
        <v>3.2199999999999999E-2</v>
      </c>
      <c r="DP93" s="20">
        <f t="shared" si="27"/>
        <v>3.2199999999999999E-2</v>
      </c>
      <c r="DQ93" s="20"/>
      <c r="DR93" s="17"/>
      <c r="DS93" s="17"/>
      <c r="DT93" s="20"/>
      <c r="DU93" s="22"/>
      <c r="DV93" s="20"/>
      <c r="DW93" s="21"/>
      <c r="DX93" s="5">
        <v>1075</v>
      </c>
      <c r="DY93" s="17"/>
      <c r="DZ93" s="20">
        <v>0</v>
      </c>
      <c r="EA93" s="20">
        <v>2.7699999999999999E-2</v>
      </c>
      <c r="EB93" s="20">
        <f t="shared" si="28"/>
        <v>2.7699999999999999E-2</v>
      </c>
      <c r="EC93" s="20"/>
      <c r="ED93" s="20"/>
      <c r="EE93" s="20"/>
      <c r="EF93" s="20"/>
      <c r="EG93" s="20"/>
      <c r="EH93" s="20"/>
      <c r="EI93" s="20"/>
      <c r="EJ93" s="20"/>
      <c r="EK93" s="17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4"/>
      <c r="FN93" s="3">
        <f t="shared" si="32"/>
        <v>3</v>
      </c>
      <c r="FO93" s="3">
        <f t="shared" si="33"/>
        <v>1999</v>
      </c>
    </row>
    <row r="94" spans="2:171" ht="15" x14ac:dyDescent="0.2">
      <c r="B94" s="3">
        <v>1999</v>
      </c>
      <c r="C94" s="3">
        <v>4</v>
      </c>
      <c r="D94" s="20"/>
      <c r="E94" s="5">
        <v>5.75</v>
      </c>
      <c r="F94" s="20">
        <v>0.35349999999999998</v>
      </c>
      <c r="G94" s="20">
        <f t="shared" si="34"/>
        <v>0.19289999999999999</v>
      </c>
      <c r="H94" s="20">
        <f t="shared" si="17"/>
        <v>0.5464</v>
      </c>
      <c r="I94" s="20"/>
      <c r="J94" s="5">
        <v>18</v>
      </c>
      <c r="K94" s="20">
        <v>0.35349999999999998</v>
      </c>
      <c r="L94" s="20">
        <f t="shared" si="35"/>
        <v>8.8400000000000006E-2</v>
      </c>
      <c r="M94" s="20">
        <f t="shared" si="31"/>
        <v>0.44189999999999996</v>
      </c>
      <c r="N94" s="20"/>
      <c r="O94" s="5">
        <v>18</v>
      </c>
      <c r="P94" s="27">
        <v>0.35349999999999998</v>
      </c>
      <c r="Q94" s="20">
        <f t="shared" si="36"/>
        <v>8.8400000000000006E-2</v>
      </c>
      <c r="R94" s="20">
        <f t="shared" si="18"/>
        <v>0.44189999999999996</v>
      </c>
      <c r="S94" s="20"/>
      <c r="T94" s="5">
        <v>100</v>
      </c>
      <c r="U94" s="20">
        <v>0.35349999999999998</v>
      </c>
      <c r="V94" s="20">
        <f t="shared" si="37"/>
        <v>5.0699999999999995E-2</v>
      </c>
      <c r="W94" s="20">
        <f t="shared" si="19"/>
        <v>0.4042</v>
      </c>
      <c r="X94" s="20"/>
      <c r="Y94" s="5">
        <v>325</v>
      </c>
      <c r="Z94" s="5"/>
      <c r="AA94" s="20">
        <v>0.35349999999999998</v>
      </c>
      <c r="AB94" s="20">
        <f t="shared" si="38"/>
        <v>3.9099999999999996E-2</v>
      </c>
      <c r="AC94" s="20">
        <f t="shared" si="20"/>
        <v>0.39259999999999995</v>
      </c>
      <c r="AD94" s="20"/>
      <c r="AE94" s="5">
        <v>125</v>
      </c>
      <c r="AF94" s="20">
        <v>0.21410000000000001</v>
      </c>
      <c r="AG94" s="20">
        <f t="shared" si="39"/>
        <v>4.5199999999999997E-2</v>
      </c>
      <c r="AH94" s="20">
        <f t="shared" si="21"/>
        <v>0.25930000000000003</v>
      </c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5">
        <v>350</v>
      </c>
      <c r="BC94" s="5"/>
      <c r="BD94" s="20">
        <v>0.21410000000000001</v>
      </c>
      <c r="BE94" s="20">
        <f t="shared" si="40"/>
        <v>3.3599999999999998E-2</v>
      </c>
      <c r="BF94" s="20">
        <f t="shared" si="22"/>
        <v>0.2477</v>
      </c>
      <c r="BG94" s="20"/>
      <c r="BH94" s="5">
        <v>1025</v>
      </c>
      <c r="BI94" s="5"/>
      <c r="BJ94" s="20">
        <v>0.21410000000000001</v>
      </c>
      <c r="BK94" s="20">
        <f t="shared" si="41"/>
        <v>2.9099999999999997E-2</v>
      </c>
      <c r="BL94" s="20">
        <f t="shared" si="23"/>
        <v>0.2432</v>
      </c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17"/>
      <c r="CA94" s="20"/>
      <c r="CB94" s="20"/>
      <c r="CC94" s="20"/>
      <c r="CD94" s="21"/>
      <c r="CE94" s="21"/>
      <c r="CF94" s="21"/>
      <c r="CG94" s="21"/>
      <c r="CH94" s="28"/>
      <c r="CI94" s="21"/>
      <c r="CJ94" s="21"/>
      <c r="CK94" s="21"/>
      <c r="CL94" s="12"/>
      <c r="CM94" s="21"/>
      <c r="CN94" s="21"/>
      <c r="CO94" s="21"/>
      <c r="CP94" s="21"/>
      <c r="CQ94" s="5">
        <v>93</v>
      </c>
      <c r="CR94" s="20">
        <v>0</v>
      </c>
      <c r="CS94" s="20">
        <v>8.1500000000000003E-2</v>
      </c>
      <c r="CT94" s="20">
        <f t="shared" si="29"/>
        <v>8.1500000000000003E-2</v>
      </c>
      <c r="CU94" s="21"/>
      <c r="CV94" s="12"/>
      <c r="CW94" s="21"/>
      <c r="CX94" s="21"/>
      <c r="CY94" s="21"/>
      <c r="CZ94" s="21"/>
      <c r="DA94" s="5">
        <f t="shared" si="42"/>
        <v>175</v>
      </c>
      <c r="DB94" s="20">
        <v>0</v>
      </c>
      <c r="DC94" s="22">
        <v>4.3799999999999999E-2</v>
      </c>
      <c r="DD94" s="20">
        <f t="shared" si="26"/>
        <v>4.3799999999999999E-2</v>
      </c>
      <c r="DE94" s="20"/>
      <c r="DF94" s="17"/>
      <c r="DG94" s="17"/>
      <c r="DH94" s="20"/>
      <c r="DI94" s="20"/>
      <c r="DJ94" s="20"/>
      <c r="DK94" s="21"/>
      <c r="DL94" s="17">
        <v>400</v>
      </c>
      <c r="DM94" s="17"/>
      <c r="DN94" s="20">
        <v>0</v>
      </c>
      <c r="DO94" s="20">
        <v>3.2199999999999999E-2</v>
      </c>
      <c r="DP94" s="20">
        <f t="shared" si="27"/>
        <v>3.2199999999999999E-2</v>
      </c>
      <c r="DQ94" s="20"/>
      <c r="DR94" s="17"/>
      <c r="DS94" s="17"/>
      <c r="DT94" s="20"/>
      <c r="DU94" s="22"/>
      <c r="DV94" s="20"/>
      <c r="DW94" s="21"/>
      <c r="DX94" s="5">
        <v>1075</v>
      </c>
      <c r="DY94" s="17"/>
      <c r="DZ94" s="20">
        <v>0</v>
      </c>
      <c r="EA94" s="20">
        <v>2.7699999999999999E-2</v>
      </c>
      <c r="EB94" s="20">
        <f t="shared" si="28"/>
        <v>2.7699999999999999E-2</v>
      </c>
      <c r="EC94" s="20"/>
      <c r="ED94" s="20"/>
      <c r="EE94" s="20"/>
      <c r="EF94" s="20"/>
      <c r="EG94" s="20"/>
      <c r="EH94" s="20"/>
      <c r="EI94" s="20"/>
      <c r="EJ94" s="20"/>
      <c r="EK94" s="17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4"/>
      <c r="FN94" s="3">
        <f t="shared" si="32"/>
        <v>4</v>
      </c>
      <c r="FO94" s="3">
        <f t="shared" si="33"/>
        <v>1999</v>
      </c>
    </row>
    <row r="95" spans="2:171" ht="15" x14ac:dyDescent="0.2">
      <c r="B95" s="3">
        <v>1999</v>
      </c>
      <c r="C95" s="3">
        <v>5</v>
      </c>
      <c r="D95" s="20"/>
      <c r="E95" s="5">
        <v>5.75</v>
      </c>
      <c r="F95" s="20">
        <v>0.27810000000000001</v>
      </c>
      <c r="G95" s="20">
        <f t="shared" si="34"/>
        <v>0.19289999999999999</v>
      </c>
      <c r="H95" s="20">
        <f t="shared" si="17"/>
        <v>0.47099999999999997</v>
      </c>
      <c r="I95" s="20"/>
      <c r="J95" s="5">
        <v>18</v>
      </c>
      <c r="K95" s="20">
        <v>0.27810000000000001</v>
      </c>
      <c r="L95" s="20">
        <f t="shared" si="35"/>
        <v>8.8400000000000006E-2</v>
      </c>
      <c r="M95" s="20">
        <f t="shared" si="31"/>
        <v>0.36650000000000005</v>
      </c>
      <c r="N95" s="20"/>
      <c r="O95" s="5">
        <v>18</v>
      </c>
      <c r="P95" s="27">
        <v>0.27810000000000001</v>
      </c>
      <c r="Q95" s="20">
        <f t="shared" si="36"/>
        <v>8.8400000000000006E-2</v>
      </c>
      <c r="R95" s="20">
        <f t="shared" si="18"/>
        <v>0.36650000000000005</v>
      </c>
      <c r="S95" s="20"/>
      <c r="T95" s="5">
        <v>100</v>
      </c>
      <c r="U95" s="20">
        <v>0.27810000000000001</v>
      </c>
      <c r="V95" s="20">
        <f t="shared" si="37"/>
        <v>5.0699999999999995E-2</v>
      </c>
      <c r="W95" s="20">
        <f t="shared" si="19"/>
        <v>0.32879999999999998</v>
      </c>
      <c r="X95" s="20"/>
      <c r="Y95" s="5">
        <v>325</v>
      </c>
      <c r="Z95" s="5"/>
      <c r="AA95" s="20">
        <v>0.27810000000000001</v>
      </c>
      <c r="AB95" s="20">
        <f t="shared" si="38"/>
        <v>3.9099999999999996E-2</v>
      </c>
      <c r="AC95" s="20">
        <f t="shared" si="20"/>
        <v>0.31720000000000004</v>
      </c>
      <c r="AD95" s="20"/>
      <c r="AE95" s="5">
        <v>125</v>
      </c>
      <c r="AF95" s="20">
        <v>0.27810000000000001</v>
      </c>
      <c r="AG95" s="20">
        <f t="shared" si="39"/>
        <v>4.5199999999999997E-2</v>
      </c>
      <c r="AH95" s="20">
        <f t="shared" si="21"/>
        <v>0.32330000000000003</v>
      </c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5">
        <v>350</v>
      </c>
      <c r="BC95" s="5"/>
      <c r="BD95" s="20">
        <v>0.27810000000000001</v>
      </c>
      <c r="BE95" s="20">
        <f t="shared" si="40"/>
        <v>3.3599999999999998E-2</v>
      </c>
      <c r="BF95" s="20">
        <f t="shared" si="22"/>
        <v>0.31170000000000003</v>
      </c>
      <c r="BG95" s="20"/>
      <c r="BH95" s="5">
        <v>1025</v>
      </c>
      <c r="BI95" s="5"/>
      <c r="BJ95" s="20">
        <v>0.27810000000000001</v>
      </c>
      <c r="BK95" s="20">
        <f t="shared" si="41"/>
        <v>2.9099999999999997E-2</v>
      </c>
      <c r="BL95" s="20">
        <f t="shared" si="23"/>
        <v>0.30720000000000003</v>
      </c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17"/>
      <c r="CA95" s="20"/>
      <c r="CB95" s="20"/>
      <c r="CC95" s="20"/>
      <c r="CD95" s="21"/>
      <c r="CE95" s="21"/>
      <c r="CF95" s="21"/>
      <c r="CG95" s="21"/>
      <c r="CH95" s="28"/>
      <c r="CI95" s="21"/>
      <c r="CJ95" s="21"/>
      <c r="CK95" s="21"/>
      <c r="CL95" s="12"/>
      <c r="CM95" s="21"/>
      <c r="CN95" s="21"/>
      <c r="CO95" s="21"/>
      <c r="CP95" s="21"/>
      <c r="CQ95" s="5">
        <v>93</v>
      </c>
      <c r="CR95" s="20">
        <v>0</v>
      </c>
      <c r="CS95" s="20">
        <v>8.1500000000000003E-2</v>
      </c>
      <c r="CT95" s="20">
        <f t="shared" si="29"/>
        <v>8.1500000000000003E-2</v>
      </c>
      <c r="CU95" s="21"/>
      <c r="CV95" s="12"/>
      <c r="CW95" s="21"/>
      <c r="CX95" s="21"/>
      <c r="CY95" s="21"/>
      <c r="CZ95" s="21"/>
      <c r="DA95" s="5">
        <f t="shared" si="42"/>
        <v>175</v>
      </c>
      <c r="DB95" s="20">
        <v>0</v>
      </c>
      <c r="DC95" s="22">
        <v>4.3799999999999999E-2</v>
      </c>
      <c r="DD95" s="20">
        <f t="shared" si="26"/>
        <v>4.3799999999999999E-2</v>
      </c>
      <c r="DE95" s="20"/>
      <c r="DF95" s="17"/>
      <c r="DG95" s="17"/>
      <c r="DH95" s="20"/>
      <c r="DI95" s="20"/>
      <c r="DJ95" s="20"/>
      <c r="DK95" s="21"/>
      <c r="DL95" s="17">
        <v>400</v>
      </c>
      <c r="DM95" s="17"/>
      <c r="DN95" s="20">
        <v>0</v>
      </c>
      <c r="DO95" s="20">
        <v>3.2199999999999999E-2</v>
      </c>
      <c r="DP95" s="20">
        <f t="shared" si="27"/>
        <v>3.2199999999999999E-2</v>
      </c>
      <c r="DQ95" s="20"/>
      <c r="DR95" s="17"/>
      <c r="DS95" s="17"/>
      <c r="DT95" s="20"/>
      <c r="DU95" s="22"/>
      <c r="DV95" s="20"/>
      <c r="DW95" s="21"/>
      <c r="DX95" s="5">
        <v>1075</v>
      </c>
      <c r="DY95" s="17"/>
      <c r="DZ95" s="20">
        <v>0</v>
      </c>
      <c r="EA95" s="20">
        <v>2.7699999999999999E-2</v>
      </c>
      <c r="EB95" s="20">
        <f t="shared" si="28"/>
        <v>2.7699999999999999E-2</v>
      </c>
      <c r="EC95" s="20"/>
      <c r="ED95" s="20"/>
      <c r="EE95" s="20"/>
      <c r="EF95" s="20"/>
      <c r="EG95" s="20"/>
      <c r="EH95" s="20"/>
      <c r="EI95" s="20"/>
      <c r="EJ95" s="20"/>
      <c r="EK95" s="17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4"/>
      <c r="FN95" s="3">
        <f t="shared" si="32"/>
        <v>5</v>
      </c>
      <c r="FO95" s="3">
        <f t="shared" si="33"/>
        <v>1999</v>
      </c>
    </row>
    <row r="96" spans="2:171" ht="15" x14ac:dyDescent="0.2">
      <c r="B96" s="3">
        <v>1999</v>
      </c>
      <c r="C96" s="3">
        <v>6</v>
      </c>
      <c r="D96" s="20"/>
      <c r="E96" s="5">
        <v>5.75</v>
      </c>
      <c r="F96" s="20">
        <v>0.27359999999999995</v>
      </c>
      <c r="G96" s="20">
        <f t="shared" si="34"/>
        <v>0.19289999999999999</v>
      </c>
      <c r="H96" s="20">
        <f t="shared" si="17"/>
        <v>0.46649999999999991</v>
      </c>
      <c r="I96" s="20"/>
      <c r="J96" s="5">
        <v>18</v>
      </c>
      <c r="K96" s="20">
        <v>0.27359999999999995</v>
      </c>
      <c r="L96" s="20">
        <f t="shared" si="35"/>
        <v>8.8400000000000006E-2</v>
      </c>
      <c r="M96" s="20">
        <f t="shared" si="31"/>
        <v>0.36199999999999999</v>
      </c>
      <c r="N96" s="20"/>
      <c r="O96" s="5">
        <v>18</v>
      </c>
      <c r="P96" s="27">
        <v>0.27359999999999995</v>
      </c>
      <c r="Q96" s="20">
        <f t="shared" si="36"/>
        <v>8.8400000000000006E-2</v>
      </c>
      <c r="R96" s="20">
        <f t="shared" si="18"/>
        <v>0.36199999999999999</v>
      </c>
      <c r="S96" s="20"/>
      <c r="T96" s="5">
        <v>100</v>
      </c>
      <c r="U96" s="20">
        <v>0.27359999999999995</v>
      </c>
      <c r="V96" s="20">
        <f t="shared" si="37"/>
        <v>5.0699999999999995E-2</v>
      </c>
      <c r="W96" s="20">
        <f t="shared" si="19"/>
        <v>0.32429999999999992</v>
      </c>
      <c r="X96" s="20"/>
      <c r="Y96" s="5">
        <v>325</v>
      </c>
      <c r="Z96" s="5"/>
      <c r="AA96" s="20">
        <v>0.27359999999999995</v>
      </c>
      <c r="AB96" s="20">
        <f t="shared" si="38"/>
        <v>3.9099999999999996E-2</v>
      </c>
      <c r="AC96" s="20">
        <f t="shared" si="20"/>
        <v>0.31269999999999998</v>
      </c>
      <c r="AD96" s="20"/>
      <c r="AE96" s="5">
        <v>125</v>
      </c>
      <c r="AF96" s="20">
        <v>0.27359999999999995</v>
      </c>
      <c r="AG96" s="20">
        <f t="shared" si="39"/>
        <v>4.5199999999999997E-2</v>
      </c>
      <c r="AH96" s="20">
        <f t="shared" si="21"/>
        <v>0.31879999999999997</v>
      </c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5">
        <v>350</v>
      </c>
      <c r="BC96" s="5"/>
      <c r="BD96" s="20">
        <v>0.27359999999999995</v>
      </c>
      <c r="BE96" s="20">
        <f t="shared" si="40"/>
        <v>3.3599999999999998E-2</v>
      </c>
      <c r="BF96" s="20">
        <f t="shared" si="22"/>
        <v>0.30719999999999997</v>
      </c>
      <c r="BG96" s="20"/>
      <c r="BH96" s="5">
        <v>1025</v>
      </c>
      <c r="BI96" s="5"/>
      <c r="BJ96" s="20">
        <v>0.27359999999999995</v>
      </c>
      <c r="BK96" s="20">
        <f t="shared" si="41"/>
        <v>2.9099999999999997E-2</v>
      </c>
      <c r="BL96" s="20">
        <f t="shared" si="23"/>
        <v>0.30269999999999997</v>
      </c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17"/>
      <c r="CA96" s="20"/>
      <c r="CB96" s="20"/>
      <c r="CC96" s="20"/>
      <c r="CD96" s="21"/>
      <c r="CE96" s="21"/>
      <c r="CF96" s="21"/>
      <c r="CG96" s="21"/>
      <c r="CH96" s="28"/>
      <c r="CI96" s="21"/>
      <c r="CJ96" s="21"/>
      <c r="CK96" s="21"/>
      <c r="CL96" s="12"/>
      <c r="CM96" s="21"/>
      <c r="CN96" s="21"/>
      <c r="CO96" s="21"/>
      <c r="CP96" s="21"/>
      <c r="CQ96" s="5">
        <v>93</v>
      </c>
      <c r="CR96" s="20">
        <v>0</v>
      </c>
      <c r="CS96" s="20">
        <v>8.1500000000000003E-2</v>
      </c>
      <c r="CT96" s="20">
        <f t="shared" si="29"/>
        <v>8.1500000000000003E-2</v>
      </c>
      <c r="CU96" s="21"/>
      <c r="CV96" s="12"/>
      <c r="CW96" s="21"/>
      <c r="CX96" s="21"/>
      <c r="CY96" s="21"/>
      <c r="CZ96" s="21"/>
      <c r="DA96" s="5">
        <f t="shared" si="42"/>
        <v>175</v>
      </c>
      <c r="DB96" s="20">
        <v>0</v>
      </c>
      <c r="DC96" s="22">
        <v>4.3799999999999999E-2</v>
      </c>
      <c r="DD96" s="20">
        <f t="shared" si="26"/>
        <v>4.3799999999999999E-2</v>
      </c>
      <c r="DE96" s="20"/>
      <c r="DF96" s="17"/>
      <c r="DG96" s="17"/>
      <c r="DH96" s="20"/>
      <c r="DI96" s="20"/>
      <c r="DJ96" s="20"/>
      <c r="DK96" s="21"/>
      <c r="DL96" s="17">
        <v>400</v>
      </c>
      <c r="DM96" s="17"/>
      <c r="DN96" s="20">
        <v>0</v>
      </c>
      <c r="DO96" s="20">
        <v>3.2199999999999999E-2</v>
      </c>
      <c r="DP96" s="20">
        <f t="shared" si="27"/>
        <v>3.2199999999999999E-2</v>
      </c>
      <c r="DQ96" s="20"/>
      <c r="DR96" s="17"/>
      <c r="DS96" s="17"/>
      <c r="DT96" s="20"/>
      <c r="DU96" s="22"/>
      <c r="DV96" s="20"/>
      <c r="DW96" s="21"/>
      <c r="DX96" s="5">
        <v>1075</v>
      </c>
      <c r="DY96" s="17"/>
      <c r="DZ96" s="20">
        <v>0</v>
      </c>
      <c r="EA96" s="20">
        <v>2.7699999999999999E-2</v>
      </c>
      <c r="EB96" s="20">
        <f t="shared" si="28"/>
        <v>2.7699999999999999E-2</v>
      </c>
      <c r="EC96" s="20"/>
      <c r="ED96" s="20"/>
      <c r="EE96" s="20"/>
      <c r="EF96" s="20"/>
      <c r="EG96" s="20"/>
      <c r="EH96" s="20"/>
      <c r="EI96" s="20"/>
      <c r="EJ96" s="20"/>
      <c r="EK96" s="17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4"/>
      <c r="FN96" s="3">
        <f t="shared" si="32"/>
        <v>6</v>
      </c>
      <c r="FO96" s="3">
        <f t="shared" si="33"/>
        <v>1999</v>
      </c>
    </row>
    <row r="97" spans="2:171" ht="15" x14ac:dyDescent="0.2">
      <c r="B97" s="3">
        <v>1999</v>
      </c>
      <c r="C97" s="3">
        <v>7</v>
      </c>
      <c r="D97" s="20"/>
      <c r="E97" s="5">
        <v>5.75</v>
      </c>
      <c r="F97" s="20">
        <v>0.25159999999999999</v>
      </c>
      <c r="G97" s="20">
        <f t="shared" si="34"/>
        <v>0.19289999999999999</v>
      </c>
      <c r="H97" s="20">
        <f t="shared" si="17"/>
        <v>0.44450000000000001</v>
      </c>
      <c r="I97" s="20"/>
      <c r="J97" s="5">
        <v>18</v>
      </c>
      <c r="K97" s="20">
        <v>0.25159999999999999</v>
      </c>
      <c r="L97" s="20">
        <f t="shared" si="35"/>
        <v>8.8400000000000006E-2</v>
      </c>
      <c r="M97" s="20">
        <f t="shared" si="31"/>
        <v>0.33999999999999997</v>
      </c>
      <c r="N97" s="20"/>
      <c r="O97" s="5">
        <v>18</v>
      </c>
      <c r="P97" s="27">
        <v>0.25159999999999999</v>
      </c>
      <c r="Q97" s="20">
        <f t="shared" si="36"/>
        <v>8.8400000000000006E-2</v>
      </c>
      <c r="R97" s="20">
        <f t="shared" si="18"/>
        <v>0.33999999999999997</v>
      </c>
      <c r="S97" s="20"/>
      <c r="T97" s="5">
        <v>100</v>
      </c>
      <c r="U97" s="20">
        <v>0.25159999999999999</v>
      </c>
      <c r="V97" s="20">
        <f t="shared" si="37"/>
        <v>5.0699999999999995E-2</v>
      </c>
      <c r="W97" s="20">
        <f t="shared" si="19"/>
        <v>0.30230000000000001</v>
      </c>
      <c r="X97" s="20"/>
      <c r="Y97" s="5">
        <v>325</v>
      </c>
      <c r="Z97" s="5"/>
      <c r="AA97" s="20">
        <v>0.25159999999999999</v>
      </c>
      <c r="AB97" s="20">
        <f t="shared" si="38"/>
        <v>3.9099999999999996E-2</v>
      </c>
      <c r="AC97" s="20">
        <f t="shared" si="20"/>
        <v>0.29069999999999996</v>
      </c>
      <c r="AD97" s="20"/>
      <c r="AE97" s="5">
        <v>125</v>
      </c>
      <c r="AF97" s="20">
        <v>0.25159999999999999</v>
      </c>
      <c r="AG97" s="20">
        <f t="shared" si="39"/>
        <v>4.5199999999999997E-2</v>
      </c>
      <c r="AH97" s="20">
        <f t="shared" si="21"/>
        <v>0.29680000000000001</v>
      </c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5">
        <v>350</v>
      </c>
      <c r="BC97" s="5"/>
      <c r="BD97" s="20">
        <v>0.25159999999999999</v>
      </c>
      <c r="BE97" s="20">
        <f t="shared" si="40"/>
        <v>3.3599999999999998E-2</v>
      </c>
      <c r="BF97" s="20">
        <f t="shared" si="22"/>
        <v>0.28520000000000001</v>
      </c>
      <c r="BG97" s="20"/>
      <c r="BH97" s="5">
        <v>1025</v>
      </c>
      <c r="BI97" s="5"/>
      <c r="BJ97" s="20">
        <v>0.25159999999999999</v>
      </c>
      <c r="BK97" s="20">
        <f t="shared" si="41"/>
        <v>2.9099999999999997E-2</v>
      </c>
      <c r="BL97" s="20">
        <f t="shared" si="23"/>
        <v>0.28070000000000001</v>
      </c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17"/>
      <c r="CA97" s="20"/>
      <c r="CB97" s="20"/>
      <c r="CC97" s="20"/>
      <c r="CD97" s="21"/>
      <c r="CE97" s="21"/>
      <c r="CF97" s="21"/>
      <c r="CG97" s="21"/>
      <c r="CH97" s="28"/>
      <c r="CI97" s="21"/>
      <c r="CJ97" s="21"/>
      <c r="CK97" s="21"/>
      <c r="CL97" s="12"/>
      <c r="CM97" s="21"/>
      <c r="CN97" s="21"/>
      <c r="CO97" s="21"/>
      <c r="CP97" s="21"/>
      <c r="CQ97" s="5">
        <v>93</v>
      </c>
      <c r="CR97" s="20">
        <v>0</v>
      </c>
      <c r="CS97" s="20">
        <v>8.1500000000000003E-2</v>
      </c>
      <c r="CT97" s="20">
        <f t="shared" si="29"/>
        <v>8.1500000000000003E-2</v>
      </c>
      <c r="CU97" s="21"/>
      <c r="CV97" s="12"/>
      <c r="CW97" s="21"/>
      <c r="CX97" s="21"/>
      <c r="CY97" s="21"/>
      <c r="CZ97" s="21"/>
      <c r="DA97" s="5">
        <f t="shared" si="42"/>
        <v>175</v>
      </c>
      <c r="DB97" s="20">
        <v>0</v>
      </c>
      <c r="DC97" s="22">
        <v>4.3799999999999999E-2</v>
      </c>
      <c r="DD97" s="20">
        <f t="shared" si="26"/>
        <v>4.3799999999999999E-2</v>
      </c>
      <c r="DE97" s="20"/>
      <c r="DF97" s="17"/>
      <c r="DG97" s="17"/>
      <c r="DH97" s="20"/>
      <c r="DI97" s="20"/>
      <c r="DJ97" s="20"/>
      <c r="DK97" s="21"/>
      <c r="DL97" s="17">
        <v>400</v>
      </c>
      <c r="DM97" s="17"/>
      <c r="DN97" s="20">
        <v>0</v>
      </c>
      <c r="DO97" s="20">
        <v>3.2199999999999999E-2</v>
      </c>
      <c r="DP97" s="20">
        <f t="shared" si="27"/>
        <v>3.2199999999999999E-2</v>
      </c>
      <c r="DQ97" s="20"/>
      <c r="DR97" s="17"/>
      <c r="DS97" s="17"/>
      <c r="DT97" s="20"/>
      <c r="DU97" s="22"/>
      <c r="DV97" s="20"/>
      <c r="DW97" s="21"/>
      <c r="DX97" s="5">
        <v>1075</v>
      </c>
      <c r="DY97" s="17"/>
      <c r="DZ97" s="20">
        <v>0</v>
      </c>
      <c r="EA97" s="20">
        <v>2.7699999999999999E-2</v>
      </c>
      <c r="EB97" s="20">
        <f t="shared" si="28"/>
        <v>2.7699999999999999E-2</v>
      </c>
      <c r="EC97" s="20"/>
      <c r="ED97" s="20"/>
      <c r="EE97" s="20"/>
      <c r="EF97" s="20"/>
      <c r="EG97" s="20"/>
      <c r="EH97" s="20"/>
      <c r="EI97" s="20"/>
      <c r="EJ97" s="20"/>
      <c r="EK97" s="17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4"/>
      <c r="FN97" s="3">
        <f t="shared" si="32"/>
        <v>7</v>
      </c>
      <c r="FO97" s="3">
        <f t="shared" si="33"/>
        <v>1999</v>
      </c>
    </row>
    <row r="98" spans="2:171" ht="15" x14ac:dyDescent="0.2">
      <c r="B98" s="3">
        <v>1999</v>
      </c>
      <c r="C98" s="3">
        <v>8</v>
      </c>
      <c r="D98" s="20"/>
      <c r="E98" s="5">
        <v>5.75</v>
      </c>
      <c r="F98" s="20">
        <v>0.29249999999999998</v>
      </c>
      <c r="G98" s="20">
        <f t="shared" si="34"/>
        <v>0.19289999999999999</v>
      </c>
      <c r="H98" s="20">
        <f t="shared" si="17"/>
        <v>0.48539999999999994</v>
      </c>
      <c r="I98" s="20"/>
      <c r="J98" s="5">
        <v>18</v>
      </c>
      <c r="K98" s="20">
        <v>0.29249999999999998</v>
      </c>
      <c r="L98" s="20">
        <f t="shared" si="35"/>
        <v>8.8400000000000006E-2</v>
      </c>
      <c r="M98" s="20">
        <f t="shared" si="31"/>
        <v>0.38090000000000002</v>
      </c>
      <c r="N98" s="20"/>
      <c r="O98" s="5">
        <v>18</v>
      </c>
      <c r="P98" s="27">
        <v>0.29249999999999998</v>
      </c>
      <c r="Q98" s="20">
        <f t="shared" si="36"/>
        <v>8.8400000000000006E-2</v>
      </c>
      <c r="R98" s="20">
        <f t="shared" si="18"/>
        <v>0.38090000000000002</v>
      </c>
      <c r="S98" s="20"/>
      <c r="T98" s="5">
        <v>100</v>
      </c>
      <c r="U98" s="20">
        <v>0.29249999999999998</v>
      </c>
      <c r="V98" s="20">
        <f t="shared" si="37"/>
        <v>5.0699999999999995E-2</v>
      </c>
      <c r="W98" s="20">
        <f t="shared" si="19"/>
        <v>0.34319999999999995</v>
      </c>
      <c r="X98" s="20"/>
      <c r="Y98" s="5">
        <v>325</v>
      </c>
      <c r="Z98" s="5"/>
      <c r="AA98" s="20">
        <v>0.29249999999999998</v>
      </c>
      <c r="AB98" s="20">
        <f t="shared" si="38"/>
        <v>3.9099999999999996E-2</v>
      </c>
      <c r="AC98" s="20">
        <f t="shared" si="20"/>
        <v>0.33160000000000001</v>
      </c>
      <c r="AD98" s="20"/>
      <c r="AE98" s="5">
        <v>125</v>
      </c>
      <c r="AF98" s="20">
        <v>0.29249999999999998</v>
      </c>
      <c r="AG98" s="20">
        <f t="shared" si="39"/>
        <v>4.5199999999999997E-2</v>
      </c>
      <c r="AH98" s="20">
        <f t="shared" si="21"/>
        <v>0.3377</v>
      </c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5">
        <v>350</v>
      </c>
      <c r="BC98" s="5"/>
      <c r="BD98" s="20">
        <v>0.29249999999999998</v>
      </c>
      <c r="BE98" s="20">
        <f t="shared" si="40"/>
        <v>3.3599999999999998E-2</v>
      </c>
      <c r="BF98" s="20">
        <f t="shared" si="22"/>
        <v>0.3261</v>
      </c>
      <c r="BG98" s="20"/>
      <c r="BH98" s="5">
        <v>1025</v>
      </c>
      <c r="BI98" s="5"/>
      <c r="BJ98" s="20">
        <v>0.29249999999999998</v>
      </c>
      <c r="BK98" s="20">
        <f t="shared" si="41"/>
        <v>2.9099999999999997E-2</v>
      </c>
      <c r="BL98" s="20">
        <f t="shared" si="23"/>
        <v>0.3216</v>
      </c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17"/>
      <c r="CA98" s="20"/>
      <c r="CB98" s="20"/>
      <c r="CC98" s="20"/>
      <c r="CD98" s="21"/>
      <c r="CE98" s="21"/>
      <c r="CF98" s="21"/>
      <c r="CG98" s="21"/>
      <c r="CH98" s="28"/>
      <c r="CI98" s="21"/>
      <c r="CJ98" s="21"/>
      <c r="CK98" s="21"/>
      <c r="CL98" s="12"/>
      <c r="CM98" s="21"/>
      <c r="CN98" s="21"/>
      <c r="CO98" s="21"/>
      <c r="CP98" s="21"/>
      <c r="CQ98" s="5">
        <v>93</v>
      </c>
      <c r="CR98" s="20">
        <v>0</v>
      </c>
      <c r="CS98" s="20">
        <v>8.1500000000000003E-2</v>
      </c>
      <c r="CT98" s="20">
        <f t="shared" si="29"/>
        <v>8.1500000000000003E-2</v>
      </c>
      <c r="CU98" s="21"/>
      <c r="CV98" s="12"/>
      <c r="CW98" s="21"/>
      <c r="CX98" s="21"/>
      <c r="CY98" s="21"/>
      <c r="CZ98" s="21"/>
      <c r="DA98" s="5">
        <f t="shared" si="42"/>
        <v>175</v>
      </c>
      <c r="DB98" s="20">
        <v>0</v>
      </c>
      <c r="DC98" s="22">
        <v>4.3799999999999999E-2</v>
      </c>
      <c r="DD98" s="20">
        <f t="shared" si="26"/>
        <v>4.3799999999999999E-2</v>
      </c>
      <c r="DE98" s="20"/>
      <c r="DF98" s="17"/>
      <c r="DG98" s="17"/>
      <c r="DH98" s="20"/>
      <c r="DI98" s="20"/>
      <c r="DJ98" s="20"/>
      <c r="DK98" s="21"/>
      <c r="DL98" s="17">
        <v>400</v>
      </c>
      <c r="DM98" s="17"/>
      <c r="DN98" s="20">
        <v>0</v>
      </c>
      <c r="DO98" s="20">
        <v>3.2199999999999999E-2</v>
      </c>
      <c r="DP98" s="20">
        <f t="shared" si="27"/>
        <v>3.2199999999999999E-2</v>
      </c>
      <c r="DQ98" s="20"/>
      <c r="DR98" s="17"/>
      <c r="DS98" s="17"/>
      <c r="DT98" s="20"/>
      <c r="DU98" s="22"/>
      <c r="DV98" s="20"/>
      <c r="DW98" s="21"/>
      <c r="DX98" s="5">
        <v>1075</v>
      </c>
      <c r="DY98" s="17"/>
      <c r="DZ98" s="20">
        <v>0</v>
      </c>
      <c r="EA98" s="20">
        <v>2.7699999999999999E-2</v>
      </c>
      <c r="EB98" s="20">
        <f t="shared" si="28"/>
        <v>2.7699999999999999E-2</v>
      </c>
      <c r="EC98" s="20"/>
      <c r="ED98" s="20"/>
      <c r="EE98" s="20"/>
      <c r="EF98" s="20"/>
      <c r="EG98" s="20"/>
      <c r="EH98" s="20"/>
      <c r="EI98" s="20"/>
      <c r="EJ98" s="20"/>
      <c r="EK98" s="17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4"/>
      <c r="FN98" s="3">
        <f t="shared" si="32"/>
        <v>8</v>
      </c>
      <c r="FO98" s="3">
        <f t="shared" si="33"/>
        <v>1999</v>
      </c>
    </row>
    <row r="99" spans="2:171" ht="15" x14ac:dyDescent="0.2">
      <c r="B99" s="3">
        <v>1999</v>
      </c>
      <c r="C99" s="3">
        <v>9</v>
      </c>
      <c r="D99" s="20"/>
      <c r="E99" s="5">
        <v>5.75</v>
      </c>
      <c r="F99" s="20">
        <v>0.36320000000000002</v>
      </c>
      <c r="G99" s="20">
        <f t="shared" si="34"/>
        <v>0.19289999999999999</v>
      </c>
      <c r="H99" s="20">
        <f t="shared" si="17"/>
        <v>0.55610000000000004</v>
      </c>
      <c r="I99" s="20"/>
      <c r="J99" s="5">
        <v>18</v>
      </c>
      <c r="K99" s="20">
        <v>0.36320000000000002</v>
      </c>
      <c r="L99" s="20">
        <f t="shared" si="35"/>
        <v>8.8400000000000006E-2</v>
      </c>
      <c r="M99" s="20">
        <f t="shared" si="31"/>
        <v>0.4516</v>
      </c>
      <c r="N99" s="20"/>
      <c r="O99" s="5">
        <v>18</v>
      </c>
      <c r="P99" s="27">
        <v>0.36320000000000002</v>
      </c>
      <c r="Q99" s="20">
        <f t="shared" si="36"/>
        <v>8.8400000000000006E-2</v>
      </c>
      <c r="R99" s="20">
        <f t="shared" si="18"/>
        <v>0.4516</v>
      </c>
      <c r="S99" s="20"/>
      <c r="T99" s="5">
        <v>100</v>
      </c>
      <c r="U99" s="20">
        <v>0.36320000000000002</v>
      </c>
      <c r="V99" s="20">
        <f t="shared" si="37"/>
        <v>5.0699999999999995E-2</v>
      </c>
      <c r="W99" s="20">
        <f t="shared" si="19"/>
        <v>0.41390000000000005</v>
      </c>
      <c r="X99" s="20"/>
      <c r="Y99" s="5">
        <v>325</v>
      </c>
      <c r="Z99" s="5"/>
      <c r="AA99" s="20">
        <v>0.36320000000000002</v>
      </c>
      <c r="AB99" s="20">
        <f t="shared" si="38"/>
        <v>3.9099999999999996E-2</v>
      </c>
      <c r="AC99" s="20">
        <f t="shared" si="20"/>
        <v>0.40229999999999999</v>
      </c>
      <c r="AD99" s="20"/>
      <c r="AE99" s="5">
        <v>125</v>
      </c>
      <c r="AF99" s="20">
        <v>0.36320000000000002</v>
      </c>
      <c r="AG99" s="20">
        <f t="shared" si="39"/>
        <v>4.5199999999999997E-2</v>
      </c>
      <c r="AH99" s="20">
        <f t="shared" si="21"/>
        <v>0.40840000000000004</v>
      </c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5">
        <v>350</v>
      </c>
      <c r="BC99" s="5"/>
      <c r="BD99" s="20">
        <v>0.36320000000000002</v>
      </c>
      <c r="BE99" s="20">
        <f t="shared" si="40"/>
        <v>3.3599999999999998E-2</v>
      </c>
      <c r="BF99" s="20">
        <f t="shared" si="22"/>
        <v>0.39680000000000004</v>
      </c>
      <c r="BG99" s="20"/>
      <c r="BH99" s="5">
        <v>1025</v>
      </c>
      <c r="BI99" s="5"/>
      <c r="BJ99" s="20">
        <v>0.36320000000000002</v>
      </c>
      <c r="BK99" s="20">
        <f t="shared" si="41"/>
        <v>2.9099999999999997E-2</v>
      </c>
      <c r="BL99" s="20">
        <f t="shared" si="23"/>
        <v>0.39230000000000004</v>
      </c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17"/>
      <c r="CA99" s="20"/>
      <c r="CB99" s="20"/>
      <c r="CC99" s="20"/>
      <c r="CD99" s="21"/>
      <c r="CE99" s="21"/>
      <c r="CF99" s="21"/>
      <c r="CG99" s="21"/>
      <c r="CH99" s="28"/>
      <c r="CI99" s="21"/>
      <c r="CJ99" s="21"/>
      <c r="CK99" s="21"/>
      <c r="CL99" s="12"/>
      <c r="CM99" s="21"/>
      <c r="CN99" s="21"/>
      <c r="CO99" s="21"/>
      <c r="CP99" s="21"/>
      <c r="CQ99" s="5">
        <v>93</v>
      </c>
      <c r="CR99" s="20">
        <v>0</v>
      </c>
      <c r="CS99" s="20">
        <v>8.1500000000000003E-2</v>
      </c>
      <c r="CT99" s="20">
        <f t="shared" si="29"/>
        <v>8.1500000000000003E-2</v>
      </c>
      <c r="CU99" s="21"/>
      <c r="CV99" s="12"/>
      <c r="CW99" s="21"/>
      <c r="CX99" s="21"/>
      <c r="CY99" s="21"/>
      <c r="CZ99" s="21"/>
      <c r="DA99" s="5">
        <f t="shared" si="42"/>
        <v>175</v>
      </c>
      <c r="DB99" s="20">
        <v>0</v>
      </c>
      <c r="DC99" s="22">
        <v>4.3799999999999999E-2</v>
      </c>
      <c r="DD99" s="20">
        <f t="shared" si="26"/>
        <v>4.3799999999999999E-2</v>
      </c>
      <c r="DE99" s="20"/>
      <c r="DF99" s="17"/>
      <c r="DG99" s="17"/>
      <c r="DH99" s="20"/>
      <c r="DI99" s="20"/>
      <c r="DJ99" s="20"/>
      <c r="DK99" s="21"/>
      <c r="DL99" s="17">
        <v>400</v>
      </c>
      <c r="DM99" s="17"/>
      <c r="DN99" s="20">
        <v>0</v>
      </c>
      <c r="DO99" s="20">
        <v>3.2199999999999999E-2</v>
      </c>
      <c r="DP99" s="20">
        <f t="shared" si="27"/>
        <v>3.2199999999999999E-2</v>
      </c>
      <c r="DQ99" s="20"/>
      <c r="DR99" s="17"/>
      <c r="DS99" s="17"/>
      <c r="DT99" s="20"/>
      <c r="DU99" s="22"/>
      <c r="DV99" s="20"/>
      <c r="DW99" s="21"/>
      <c r="DX99" s="5">
        <v>1075</v>
      </c>
      <c r="DY99" s="17"/>
      <c r="DZ99" s="20">
        <v>0</v>
      </c>
      <c r="EA99" s="20">
        <v>2.7699999999999999E-2</v>
      </c>
      <c r="EB99" s="20">
        <f t="shared" si="28"/>
        <v>2.7699999999999999E-2</v>
      </c>
      <c r="EC99" s="20"/>
      <c r="ED99" s="20"/>
      <c r="EE99" s="20"/>
      <c r="EF99" s="20"/>
      <c r="EG99" s="20"/>
      <c r="EH99" s="20"/>
      <c r="EI99" s="20"/>
      <c r="EJ99" s="20"/>
      <c r="EK99" s="17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4"/>
      <c r="FN99" s="3">
        <f t="shared" si="32"/>
        <v>9</v>
      </c>
      <c r="FO99" s="3">
        <f t="shared" si="33"/>
        <v>1999</v>
      </c>
    </row>
    <row r="100" spans="2:171" ht="15" x14ac:dyDescent="0.2">
      <c r="B100" s="3">
        <v>1999</v>
      </c>
      <c r="C100" s="3">
        <v>10</v>
      </c>
      <c r="D100" s="20"/>
      <c r="E100" s="5">
        <v>5.75</v>
      </c>
      <c r="F100" s="20">
        <v>0.31509999999999999</v>
      </c>
      <c r="G100" s="20">
        <f t="shared" si="34"/>
        <v>0.19289999999999999</v>
      </c>
      <c r="H100" s="20">
        <f t="shared" ref="H100:H105" si="43">(F100+G100)</f>
        <v>0.50800000000000001</v>
      </c>
      <c r="I100" s="20"/>
      <c r="J100" s="5">
        <v>18</v>
      </c>
      <c r="K100" s="20">
        <v>0.31509999999999999</v>
      </c>
      <c r="L100" s="20">
        <f t="shared" si="35"/>
        <v>8.8400000000000006E-2</v>
      </c>
      <c r="M100" s="20">
        <f t="shared" si="31"/>
        <v>0.40349999999999997</v>
      </c>
      <c r="N100" s="20"/>
      <c r="O100" s="5">
        <v>18</v>
      </c>
      <c r="P100" s="27">
        <v>0.31509999999999999</v>
      </c>
      <c r="Q100" s="20">
        <f t="shared" si="36"/>
        <v>8.8400000000000006E-2</v>
      </c>
      <c r="R100" s="20">
        <f t="shared" ref="R100:R105" si="44">(P100+Q100)</f>
        <v>0.40349999999999997</v>
      </c>
      <c r="S100" s="20"/>
      <c r="T100" s="5">
        <v>100</v>
      </c>
      <c r="U100" s="20">
        <v>0.31509999999999999</v>
      </c>
      <c r="V100" s="20">
        <f t="shared" si="37"/>
        <v>5.0699999999999995E-2</v>
      </c>
      <c r="W100" s="20">
        <f t="shared" ref="W100:W105" si="45">(U100+V100)</f>
        <v>0.36580000000000001</v>
      </c>
      <c r="X100" s="20"/>
      <c r="Y100" s="5">
        <v>325</v>
      </c>
      <c r="Z100" s="5"/>
      <c r="AA100" s="20">
        <v>0.31509999999999999</v>
      </c>
      <c r="AB100" s="20">
        <f t="shared" si="38"/>
        <v>3.9099999999999996E-2</v>
      </c>
      <c r="AC100" s="20">
        <f t="shared" ref="AC100:AC105" si="46">(AA100+AB100)</f>
        <v>0.35419999999999996</v>
      </c>
      <c r="AD100" s="20"/>
      <c r="AE100" s="5">
        <v>125</v>
      </c>
      <c r="AF100" s="20">
        <v>0.31509999999999999</v>
      </c>
      <c r="AG100" s="20">
        <f t="shared" si="39"/>
        <v>4.5199999999999997E-2</v>
      </c>
      <c r="AH100" s="20">
        <f t="shared" ref="AH100:AH105" si="47">(AF100+AG100)</f>
        <v>0.36030000000000001</v>
      </c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5">
        <v>350</v>
      </c>
      <c r="BC100" s="5"/>
      <c r="BD100" s="20">
        <v>0.31509999999999999</v>
      </c>
      <c r="BE100" s="20">
        <f t="shared" si="40"/>
        <v>3.3599999999999998E-2</v>
      </c>
      <c r="BF100" s="20">
        <f t="shared" ref="BF100:BF105" si="48">(BD100+BE100)</f>
        <v>0.34870000000000001</v>
      </c>
      <c r="BG100" s="20"/>
      <c r="BH100" s="5">
        <v>1025</v>
      </c>
      <c r="BI100" s="5"/>
      <c r="BJ100" s="20">
        <v>0.31509999999999999</v>
      </c>
      <c r="BK100" s="20">
        <f t="shared" si="41"/>
        <v>2.9099999999999997E-2</v>
      </c>
      <c r="BL100" s="20">
        <f t="shared" ref="BL100:BL105" si="49">(BJ100+BK100)</f>
        <v>0.34420000000000001</v>
      </c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17"/>
      <c r="CA100" s="20"/>
      <c r="CB100" s="20"/>
      <c r="CC100" s="20"/>
      <c r="CD100" s="21"/>
      <c r="CE100" s="21"/>
      <c r="CF100" s="21"/>
      <c r="CG100" s="21"/>
      <c r="CH100" s="28"/>
      <c r="CI100" s="21"/>
      <c r="CJ100" s="21"/>
      <c r="CK100" s="21"/>
      <c r="CL100" s="12"/>
      <c r="CM100" s="21"/>
      <c r="CN100" s="21"/>
      <c r="CO100" s="21"/>
      <c r="CP100" s="21"/>
      <c r="CQ100" s="5">
        <v>93</v>
      </c>
      <c r="CR100" s="20">
        <v>0</v>
      </c>
      <c r="CS100" s="20">
        <v>8.1500000000000003E-2</v>
      </c>
      <c r="CT100" s="20">
        <f t="shared" si="29"/>
        <v>8.1500000000000003E-2</v>
      </c>
      <c r="CU100" s="21"/>
      <c r="CV100" s="12"/>
      <c r="CW100" s="21"/>
      <c r="CX100" s="21"/>
      <c r="CY100" s="21"/>
      <c r="CZ100" s="21"/>
      <c r="DA100" s="5">
        <f t="shared" si="42"/>
        <v>175</v>
      </c>
      <c r="DB100" s="20">
        <v>0</v>
      </c>
      <c r="DC100" s="22">
        <v>4.3799999999999999E-2</v>
      </c>
      <c r="DD100" s="20">
        <f t="shared" si="26"/>
        <v>4.3799999999999999E-2</v>
      </c>
      <c r="DE100" s="20"/>
      <c r="DF100" s="17"/>
      <c r="DG100" s="17"/>
      <c r="DH100" s="20"/>
      <c r="DI100" s="20"/>
      <c r="DJ100" s="20"/>
      <c r="DK100" s="21"/>
      <c r="DL100" s="17">
        <v>400</v>
      </c>
      <c r="DM100" s="17"/>
      <c r="DN100" s="20">
        <v>0</v>
      </c>
      <c r="DO100" s="20">
        <v>3.2199999999999999E-2</v>
      </c>
      <c r="DP100" s="20">
        <f t="shared" si="27"/>
        <v>3.2199999999999999E-2</v>
      </c>
      <c r="DQ100" s="20"/>
      <c r="DR100" s="17"/>
      <c r="DS100" s="17"/>
      <c r="DT100" s="20"/>
      <c r="DU100" s="22"/>
      <c r="DV100" s="20"/>
      <c r="DW100" s="21"/>
      <c r="DX100" s="5">
        <v>1075</v>
      </c>
      <c r="DY100" s="17"/>
      <c r="DZ100" s="20">
        <v>0</v>
      </c>
      <c r="EA100" s="20">
        <v>2.7699999999999999E-2</v>
      </c>
      <c r="EB100" s="20">
        <f t="shared" si="28"/>
        <v>2.7699999999999999E-2</v>
      </c>
      <c r="EC100" s="20"/>
      <c r="ED100" s="20"/>
      <c r="EE100" s="20"/>
      <c r="EF100" s="20"/>
      <c r="EG100" s="20"/>
      <c r="EH100" s="20"/>
      <c r="EI100" s="20"/>
      <c r="EJ100" s="20"/>
      <c r="EK100" s="17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4"/>
      <c r="FN100" s="3">
        <f t="shared" si="32"/>
        <v>10</v>
      </c>
      <c r="FO100" s="3">
        <f t="shared" si="33"/>
        <v>1999</v>
      </c>
    </row>
    <row r="101" spans="2:171" ht="15" x14ac:dyDescent="0.2">
      <c r="B101" s="3">
        <v>1999</v>
      </c>
      <c r="C101" s="3">
        <v>11</v>
      </c>
      <c r="D101" s="20"/>
      <c r="E101" s="5">
        <v>5.75</v>
      </c>
      <c r="F101" s="20">
        <v>0.42630000000000001</v>
      </c>
      <c r="G101" s="20">
        <f t="shared" si="34"/>
        <v>0.19289999999999999</v>
      </c>
      <c r="H101" s="20">
        <f t="shared" si="43"/>
        <v>0.61919999999999997</v>
      </c>
      <c r="I101" s="20"/>
      <c r="J101" s="5">
        <v>18</v>
      </c>
      <c r="K101" s="20">
        <v>0.42630000000000001</v>
      </c>
      <c r="L101" s="20">
        <f t="shared" si="35"/>
        <v>8.8400000000000006E-2</v>
      </c>
      <c r="M101" s="20">
        <f t="shared" si="31"/>
        <v>0.51470000000000005</v>
      </c>
      <c r="N101" s="20"/>
      <c r="O101" s="5">
        <v>18</v>
      </c>
      <c r="P101" s="27">
        <v>0.42630000000000001</v>
      </c>
      <c r="Q101" s="20">
        <f t="shared" si="36"/>
        <v>8.8400000000000006E-2</v>
      </c>
      <c r="R101" s="20">
        <f t="shared" si="44"/>
        <v>0.51470000000000005</v>
      </c>
      <c r="S101" s="20"/>
      <c r="T101" s="5">
        <v>100</v>
      </c>
      <c r="U101" s="20">
        <v>0.42630000000000001</v>
      </c>
      <c r="V101" s="20">
        <f t="shared" si="37"/>
        <v>5.0699999999999995E-2</v>
      </c>
      <c r="W101" s="20">
        <f t="shared" si="45"/>
        <v>0.47699999999999998</v>
      </c>
      <c r="X101" s="20"/>
      <c r="Y101" s="5">
        <v>325</v>
      </c>
      <c r="Z101" s="5"/>
      <c r="AA101" s="20">
        <v>0.42630000000000001</v>
      </c>
      <c r="AB101" s="20">
        <f t="shared" si="38"/>
        <v>3.9099999999999996E-2</v>
      </c>
      <c r="AC101" s="20">
        <f t="shared" si="46"/>
        <v>0.46540000000000004</v>
      </c>
      <c r="AD101" s="20"/>
      <c r="AE101" s="5">
        <v>125</v>
      </c>
      <c r="AF101" s="20">
        <v>0.30990000000000001</v>
      </c>
      <c r="AG101" s="20">
        <f t="shared" si="39"/>
        <v>4.5199999999999997E-2</v>
      </c>
      <c r="AH101" s="20">
        <f t="shared" si="47"/>
        <v>0.35510000000000003</v>
      </c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5">
        <v>350</v>
      </c>
      <c r="BC101" s="5"/>
      <c r="BD101" s="20">
        <v>0.30990000000000001</v>
      </c>
      <c r="BE101" s="20">
        <f t="shared" si="40"/>
        <v>3.3599999999999998E-2</v>
      </c>
      <c r="BF101" s="20">
        <f t="shared" si="48"/>
        <v>0.34350000000000003</v>
      </c>
      <c r="BG101" s="20"/>
      <c r="BH101" s="5">
        <v>1025</v>
      </c>
      <c r="BI101" s="5"/>
      <c r="BJ101" s="20">
        <v>0.30990000000000001</v>
      </c>
      <c r="BK101" s="20">
        <f t="shared" si="41"/>
        <v>2.9099999999999997E-2</v>
      </c>
      <c r="BL101" s="20">
        <f t="shared" si="49"/>
        <v>0.33900000000000002</v>
      </c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17"/>
      <c r="CA101" s="20"/>
      <c r="CB101" s="20"/>
      <c r="CC101" s="20"/>
      <c r="CD101" s="21"/>
      <c r="CE101" s="21"/>
      <c r="CF101" s="21"/>
      <c r="CG101" s="21"/>
      <c r="CH101" s="28"/>
      <c r="CI101" s="21"/>
      <c r="CJ101" s="21"/>
      <c r="CK101" s="21"/>
      <c r="CL101" s="12"/>
      <c r="CM101" s="21"/>
      <c r="CN101" s="21"/>
      <c r="CO101" s="21"/>
      <c r="CP101" s="21"/>
      <c r="CQ101" s="5">
        <v>93</v>
      </c>
      <c r="CR101" s="20">
        <v>0</v>
      </c>
      <c r="CS101" s="20">
        <v>8.1500000000000003E-2</v>
      </c>
      <c r="CT101" s="20">
        <f t="shared" si="29"/>
        <v>8.1500000000000003E-2</v>
      </c>
      <c r="CU101" s="21"/>
      <c r="CV101" s="12"/>
      <c r="CW101" s="21"/>
      <c r="CX101" s="21"/>
      <c r="CY101" s="21"/>
      <c r="CZ101" s="21"/>
      <c r="DA101" s="5">
        <f t="shared" si="42"/>
        <v>175</v>
      </c>
      <c r="DB101" s="20">
        <v>0</v>
      </c>
      <c r="DC101" s="22">
        <v>4.3799999999999999E-2</v>
      </c>
      <c r="DD101" s="20">
        <f t="shared" si="26"/>
        <v>4.3799999999999999E-2</v>
      </c>
      <c r="DE101" s="20"/>
      <c r="DF101" s="17"/>
      <c r="DG101" s="17"/>
      <c r="DH101" s="20"/>
      <c r="DI101" s="20"/>
      <c r="DJ101" s="20"/>
      <c r="DK101" s="21"/>
      <c r="DL101" s="17">
        <v>400</v>
      </c>
      <c r="DM101" s="17"/>
      <c r="DN101" s="20">
        <v>0</v>
      </c>
      <c r="DO101" s="20">
        <v>3.2199999999999999E-2</v>
      </c>
      <c r="DP101" s="20">
        <f t="shared" si="27"/>
        <v>3.2199999999999999E-2</v>
      </c>
      <c r="DQ101" s="20"/>
      <c r="DR101" s="17"/>
      <c r="DS101" s="17"/>
      <c r="DT101" s="20"/>
      <c r="DU101" s="22"/>
      <c r="DV101" s="20"/>
      <c r="DW101" s="21"/>
      <c r="DX101" s="5">
        <v>1075</v>
      </c>
      <c r="DY101" s="17"/>
      <c r="DZ101" s="20">
        <v>0</v>
      </c>
      <c r="EA101" s="20">
        <v>2.7699999999999999E-2</v>
      </c>
      <c r="EB101" s="20">
        <f t="shared" si="28"/>
        <v>2.7699999999999999E-2</v>
      </c>
      <c r="EC101" s="20"/>
      <c r="ED101" s="20"/>
      <c r="EE101" s="20"/>
      <c r="EF101" s="20"/>
      <c r="EG101" s="20"/>
      <c r="EH101" s="20"/>
      <c r="EI101" s="20"/>
      <c r="EJ101" s="20"/>
      <c r="EK101" s="17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4"/>
      <c r="FN101" s="3">
        <f t="shared" si="32"/>
        <v>11</v>
      </c>
      <c r="FO101" s="3">
        <f t="shared" si="33"/>
        <v>1999</v>
      </c>
    </row>
    <row r="102" spans="2:171" ht="15" x14ac:dyDescent="0.2">
      <c r="B102" s="3">
        <v>1999</v>
      </c>
      <c r="C102" s="3">
        <v>12</v>
      </c>
      <c r="D102" s="20"/>
      <c r="E102" s="5">
        <v>5.75</v>
      </c>
      <c r="F102" s="20">
        <v>0.39699999999999996</v>
      </c>
      <c r="G102" s="20">
        <f t="shared" si="34"/>
        <v>0.19289999999999999</v>
      </c>
      <c r="H102" s="20">
        <f t="shared" si="43"/>
        <v>0.58989999999999998</v>
      </c>
      <c r="I102" s="20"/>
      <c r="J102" s="5">
        <v>18</v>
      </c>
      <c r="K102" s="20">
        <v>0.39699999999999996</v>
      </c>
      <c r="L102" s="20">
        <f t="shared" si="35"/>
        <v>8.8400000000000006E-2</v>
      </c>
      <c r="M102" s="20">
        <f t="shared" si="31"/>
        <v>0.48539999999999994</v>
      </c>
      <c r="N102" s="20"/>
      <c r="O102" s="5">
        <v>18</v>
      </c>
      <c r="P102" s="27">
        <v>0.39699999999999996</v>
      </c>
      <c r="Q102" s="20">
        <f t="shared" si="36"/>
        <v>8.8400000000000006E-2</v>
      </c>
      <c r="R102" s="20">
        <f t="shared" si="44"/>
        <v>0.48539999999999994</v>
      </c>
      <c r="S102" s="20"/>
      <c r="T102" s="5">
        <v>100</v>
      </c>
      <c r="U102" s="20">
        <v>0.39699999999999996</v>
      </c>
      <c r="V102" s="20">
        <f t="shared" si="37"/>
        <v>5.0699999999999995E-2</v>
      </c>
      <c r="W102" s="20">
        <f t="shared" si="45"/>
        <v>0.44769999999999999</v>
      </c>
      <c r="X102" s="20"/>
      <c r="Y102" s="5">
        <v>325</v>
      </c>
      <c r="Z102" s="5"/>
      <c r="AA102" s="20">
        <v>0.39699999999999996</v>
      </c>
      <c r="AB102" s="20">
        <f t="shared" ref="AB102:AB114" si="50">0.0322+0.0069</f>
        <v>3.9099999999999996E-2</v>
      </c>
      <c r="AC102" s="20">
        <f t="shared" si="46"/>
        <v>0.43609999999999993</v>
      </c>
      <c r="AD102" s="20"/>
      <c r="AE102" s="5">
        <v>125</v>
      </c>
      <c r="AF102" s="20">
        <v>0.28149999999999997</v>
      </c>
      <c r="AG102" s="20">
        <f t="shared" si="39"/>
        <v>4.5199999999999997E-2</v>
      </c>
      <c r="AH102" s="20">
        <f t="shared" si="47"/>
        <v>0.32669999999999999</v>
      </c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5">
        <v>350</v>
      </c>
      <c r="BC102" s="5"/>
      <c r="BD102" s="20">
        <v>0.28149999999999997</v>
      </c>
      <c r="BE102" s="20">
        <f t="shared" si="40"/>
        <v>3.3599999999999998E-2</v>
      </c>
      <c r="BF102" s="20">
        <f t="shared" si="48"/>
        <v>0.31509999999999999</v>
      </c>
      <c r="BG102" s="20"/>
      <c r="BH102" s="5">
        <v>1025</v>
      </c>
      <c r="BI102" s="5"/>
      <c r="BJ102" s="20">
        <v>0.28149999999999997</v>
      </c>
      <c r="BK102" s="20">
        <f t="shared" si="41"/>
        <v>2.9099999999999997E-2</v>
      </c>
      <c r="BL102" s="20">
        <f t="shared" si="49"/>
        <v>0.31059999999999999</v>
      </c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17"/>
      <c r="CA102" s="20"/>
      <c r="CB102" s="20"/>
      <c r="CC102" s="20"/>
      <c r="CD102" s="21"/>
      <c r="CE102" s="21"/>
      <c r="CF102" s="21"/>
      <c r="CG102" s="21"/>
      <c r="CH102" s="28"/>
      <c r="CI102" s="21"/>
      <c r="CJ102" s="21"/>
      <c r="CK102" s="21"/>
      <c r="CL102" s="12"/>
      <c r="CM102" s="21"/>
      <c r="CN102" s="21"/>
      <c r="CO102" s="21"/>
      <c r="CP102" s="21"/>
      <c r="CQ102" s="5">
        <v>93</v>
      </c>
      <c r="CR102" s="20">
        <v>0</v>
      </c>
      <c r="CS102" s="20">
        <v>8.1500000000000003E-2</v>
      </c>
      <c r="CT102" s="20">
        <f t="shared" si="29"/>
        <v>8.1500000000000003E-2</v>
      </c>
      <c r="CU102" s="21"/>
      <c r="CV102" s="12"/>
      <c r="CW102" s="21"/>
      <c r="CX102" s="21"/>
      <c r="CY102" s="21"/>
      <c r="CZ102" s="21"/>
      <c r="DA102" s="5">
        <f t="shared" si="42"/>
        <v>175</v>
      </c>
      <c r="DB102" s="20">
        <v>0</v>
      </c>
      <c r="DC102" s="22">
        <v>4.3799999999999999E-2</v>
      </c>
      <c r="DD102" s="20">
        <f t="shared" si="26"/>
        <v>4.3799999999999999E-2</v>
      </c>
      <c r="DE102" s="20"/>
      <c r="DF102" s="17"/>
      <c r="DG102" s="17"/>
      <c r="DH102" s="20"/>
      <c r="DI102" s="20"/>
      <c r="DJ102" s="20"/>
      <c r="DK102" s="21"/>
      <c r="DL102" s="17">
        <v>400</v>
      </c>
      <c r="DM102" s="17"/>
      <c r="DN102" s="20">
        <v>0</v>
      </c>
      <c r="DO102" s="20">
        <v>3.2199999999999999E-2</v>
      </c>
      <c r="DP102" s="20">
        <f t="shared" si="27"/>
        <v>3.2199999999999999E-2</v>
      </c>
      <c r="DQ102" s="20"/>
      <c r="DR102" s="17"/>
      <c r="DS102" s="17"/>
      <c r="DT102" s="20"/>
      <c r="DU102" s="22"/>
      <c r="DV102" s="20"/>
      <c r="DW102" s="21"/>
      <c r="DX102" s="5">
        <v>1075</v>
      </c>
      <c r="DY102" s="17"/>
      <c r="DZ102" s="20">
        <v>0</v>
      </c>
      <c r="EA102" s="20">
        <v>2.7699999999999999E-2</v>
      </c>
      <c r="EB102" s="20">
        <f t="shared" si="28"/>
        <v>2.7699999999999999E-2</v>
      </c>
      <c r="EC102" s="20"/>
      <c r="ED102" s="20"/>
      <c r="EE102" s="20"/>
      <c r="EF102" s="20"/>
      <c r="EG102" s="20"/>
      <c r="EH102" s="20"/>
      <c r="EI102" s="20"/>
      <c r="EJ102" s="20"/>
      <c r="EK102" s="17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4"/>
      <c r="FN102" s="3">
        <f t="shared" si="32"/>
        <v>12</v>
      </c>
      <c r="FO102" s="3">
        <f t="shared" si="33"/>
        <v>1999</v>
      </c>
    </row>
    <row r="103" spans="2:171" ht="15" x14ac:dyDescent="0.2">
      <c r="B103" s="3">
        <v>2000</v>
      </c>
      <c r="C103" s="3">
        <v>1</v>
      </c>
      <c r="D103" s="20"/>
      <c r="E103" s="5">
        <v>5.75</v>
      </c>
      <c r="F103" s="20">
        <v>0.35049999999999998</v>
      </c>
      <c r="G103" s="20">
        <f t="shared" si="34"/>
        <v>0.19289999999999999</v>
      </c>
      <c r="H103" s="20">
        <f t="shared" si="43"/>
        <v>0.54339999999999999</v>
      </c>
      <c r="I103" s="20"/>
      <c r="J103" s="5">
        <v>18</v>
      </c>
      <c r="K103" s="20">
        <v>0.35049999999999998</v>
      </c>
      <c r="L103" s="20">
        <f t="shared" si="35"/>
        <v>8.8400000000000006E-2</v>
      </c>
      <c r="M103" s="20">
        <f t="shared" si="31"/>
        <v>0.43889999999999996</v>
      </c>
      <c r="N103" s="20"/>
      <c r="O103" s="5">
        <v>18</v>
      </c>
      <c r="P103" s="27">
        <v>0.35049999999999998</v>
      </c>
      <c r="Q103" s="20">
        <f t="shared" si="36"/>
        <v>8.8400000000000006E-2</v>
      </c>
      <c r="R103" s="20">
        <f t="shared" si="44"/>
        <v>0.43889999999999996</v>
      </c>
      <c r="S103" s="20"/>
      <c r="T103" s="5">
        <v>100</v>
      </c>
      <c r="U103" s="20">
        <v>0.35049999999999998</v>
      </c>
      <c r="V103" s="20">
        <f t="shared" si="37"/>
        <v>5.0699999999999995E-2</v>
      </c>
      <c r="W103" s="20">
        <f t="shared" si="45"/>
        <v>0.4012</v>
      </c>
      <c r="X103" s="20"/>
      <c r="Y103" s="5">
        <v>325</v>
      </c>
      <c r="Z103" s="5"/>
      <c r="AA103" s="20">
        <v>0.35049999999999998</v>
      </c>
      <c r="AB103" s="20">
        <f t="shared" si="50"/>
        <v>3.9099999999999996E-2</v>
      </c>
      <c r="AC103" s="20">
        <f t="shared" si="46"/>
        <v>0.38959999999999995</v>
      </c>
      <c r="AD103" s="20"/>
      <c r="AE103" s="5">
        <v>125</v>
      </c>
      <c r="AF103" s="20">
        <v>0.25469999999999998</v>
      </c>
      <c r="AG103" s="20">
        <f t="shared" si="39"/>
        <v>4.5199999999999997E-2</v>
      </c>
      <c r="AH103" s="20">
        <f t="shared" si="47"/>
        <v>0.2999</v>
      </c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5">
        <v>350</v>
      </c>
      <c r="BC103" s="5"/>
      <c r="BD103" s="20">
        <v>0.25469999999999998</v>
      </c>
      <c r="BE103" s="20">
        <f t="shared" si="40"/>
        <v>3.3599999999999998E-2</v>
      </c>
      <c r="BF103" s="20">
        <f t="shared" si="48"/>
        <v>0.2883</v>
      </c>
      <c r="BG103" s="20"/>
      <c r="BH103" s="5">
        <v>1025</v>
      </c>
      <c r="BI103" s="5"/>
      <c r="BJ103" s="20">
        <v>0.25469999999999998</v>
      </c>
      <c r="BK103" s="20">
        <f t="shared" si="41"/>
        <v>2.9099999999999997E-2</v>
      </c>
      <c r="BL103" s="20">
        <f t="shared" si="49"/>
        <v>0.2838</v>
      </c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17"/>
      <c r="CA103" s="20"/>
      <c r="CB103" s="20"/>
      <c r="CC103" s="20"/>
      <c r="CD103" s="21"/>
      <c r="CE103" s="21"/>
      <c r="CF103" s="21"/>
      <c r="CG103" s="21"/>
      <c r="CH103" s="28"/>
      <c r="CI103" s="21"/>
      <c r="CJ103" s="21"/>
      <c r="CK103" s="21"/>
      <c r="CL103" s="12"/>
      <c r="CM103" s="21"/>
      <c r="CN103" s="21"/>
      <c r="CO103" s="21"/>
      <c r="CP103" s="21"/>
      <c r="CQ103" s="5">
        <v>93</v>
      </c>
      <c r="CR103" s="20">
        <v>0</v>
      </c>
      <c r="CS103" s="20">
        <v>8.1500000000000003E-2</v>
      </c>
      <c r="CT103" s="20">
        <f t="shared" si="29"/>
        <v>8.1500000000000003E-2</v>
      </c>
      <c r="CU103" s="21"/>
      <c r="CV103" s="12"/>
      <c r="CW103" s="21"/>
      <c r="CX103" s="21"/>
      <c r="CY103" s="21"/>
      <c r="CZ103" s="21"/>
      <c r="DA103" s="5">
        <f t="shared" si="42"/>
        <v>175</v>
      </c>
      <c r="DB103" s="20">
        <v>0</v>
      </c>
      <c r="DC103" s="22">
        <v>4.3799999999999999E-2</v>
      </c>
      <c r="DD103" s="20">
        <f t="shared" si="26"/>
        <v>4.3799999999999999E-2</v>
      </c>
      <c r="DE103" s="20"/>
      <c r="DF103" s="17"/>
      <c r="DG103" s="17"/>
      <c r="DH103" s="20"/>
      <c r="DI103" s="20"/>
      <c r="DJ103" s="20"/>
      <c r="DK103" s="21"/>
      <c r="DL103" s="17">
        <v>400</v>
      </c>
      <c r="DM103" s="17"/>
      <c r="DN103" s="20">
        <v>0</v>
      </c>
      <c r="DO103" s="20">
        <v>3.2199999999999999E-2</v>
      </c>
      <c r="DP103" s="20">
        <f t="shared" si="27"/>
        <v>3.2199999999999999E-2</v>
      </c>
      <c r="DQ103" s="20"/>
      <c r="DR103" s="17"/>
      <c r="DS103" s="17"/>
      <c r="DT103" s="20"/>
      <c r="DU103" s="22"/>
      <c r="DV103" s="20"/>
      <c r="DW103" s="21"/>
      <c r="DX103" s="5">
        <v>1075</v>
      </c>
      <c r="DY103" s="17"/>
      <c r="DZ103" s="20">
        <v>0</v>
      </c>
      <c r="EA103" s="20">
        <v>2.7699999999999999E-2</v>
      </c>
      <c r="EB103" s="20">
        <f t="shared" si="28"/>
        <v>2.7699999999999999E-2</v>
      </c>
      <c r="EC103" s="20"/>
      <c r="ED103" s="20"/>
      <c r="EE103" s="20"/>
      <c r="EF103" s="20"/>
      <c r="EG103" s="20"/>
      <c r="EH103" s="20"/>
      <c r="EI103" s="20"/>
      <c r="EJ103" s="20"/>
      <c r="EK103" s="17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4"/>
      <c r="FN103" s="3">
        <f t="shared" ref="FN103:FN134" si="51">+C103</f>
        <v>1</v>
      </c>
      <c r="FO103" s="3">
        <f t="shared" ref="FO103:FO134" si="52">+B103</f>
        <v>2000</v>
      </c>
    </row>
    <row r="104" spans="2:171" ht="15" x14ac:dyDescent="0.2">
      <c r="B104" s="3">
        <v>2000</v>
      </c>
      <c r="C104" s="3">
        <v>2</v>
      </c>
      <c r="D104" s="20"/>
      <c r="E104" s="5">
        <v>5.75</v>
      </c>
      <c r="F104" s="20">
        <v>0.3604</v>
      </c>
      <c r="G104" s="20">
        <f t="shared" si="34"/>
        <v>0.19289999999999999</v>
      </c>
      <c r="H104" s="20">
        <f t="shared" si="43"/>
        <v>0.55330000000000001</v>
      </c>
      <c r="I104" s="20"/>
      <c r="J104" s="5">
        <v>18</v>
      </c>
      <c r="K104" s="20">
        <v>0.3604</v>
      </c>
      <c r="L104" s="20">
        <f t="shared" si="35"/>
        <v>8.8400000000000006E-2</v>
      </c>
      <c r="M104" s="20">
        <f t="shared" si="31"/>
        <v>0.44879999999999998</v>
      </c>
      <c r="N104" s="20"/>
      <c r="O104" s="5">
        <v>18</v>
      </c>
      <c r="P104" s="27">
        <v>0.3604</v>
      </c>
      <c r="Q104" s="20">
        <f t="shared" si="36"/>
        <v>8.8400000000000006E-2</v>
      </c>
      <c r="R104" s="20">
        <f t="shared" si="44"/>
        <v>0.44879999999999998</v>
      </c>
      <c r="S104" s="20"/>
      <c r="T104" s="5">
        <v>100</v>
      </c>
      <c r="U104" s="20">
        <v>0.3604</v>
      </c>
      <c r="V104" s="20">
        <f t="shared" si="37"/>
        <v>5.0699999999999995E-2</v>
      </c>
      <c r="W104" s="20">
        <f t="shared" si="45"/>
        <v>0.41110000000000002</v>
      </c>
      <c r="X104" s="20"/>
      <c r="Y104" s="5">
        <v>325</v>
      </c>
      <c r="Z104" s="5"/>
      <c r="AA104" s="20">
        <v>0.3604</v>
      </c>
      <c r="AB104" s="20">
        <f t="shared" si="50"/>
        <v>3.9099999999999996E-2</v>
      </c>
      <c r="AC104" s="20">
        <f t="shared" si="46"/>
        <v>0.39949999999999997</v>
      </c>
      <c r="AD104" s="20"/>
      <c r="AE104" s="5">
        <v>125</v>
      </c>
      <c r="AF104" s="20">
        <v>0.251</v>
      </c>
      <c r="AG104" s="20">
        <f t="shared" si="39"/>
        <v>4.5199999999999997E-2</v>
      </c>
      <c r="AH104" s="20">
        <f t="shared" si="47"/>
        <v>0.29620000000000002</v>
      </c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5">
        <v>350</v>
      </c>
      <c r="BC104" s="5"/>
      <c r="BD104" s="20">
        <v>0.251</v>
      </c>
      <c r="BE104" s="20">
        <f t="shared" si="40"/>
        <v>3.3599999999999998E-2</v>
      </c>
      <c r="BF104" s="20">
        <f t="shared" si="48"/>
        <v>0.28460000000000002</v>
      </c>
      <c r="BG104" s="20"/>
      <c r="BH104" s="5">
        <v>1025</v>
      </c>
      <c r="BI104" s="5"/>
      <c r="BJ104" s="20">
        <v>0.251</v>
      </c>
      <c r="BK104" s="20">
        <f t="shared" si="41"/>
        <v>2.9099999999999997E-2</v>
      </c>
      <c r="BL104" s="20">
        <f t="shared" si="49"/>
        <v>0.28010000000000002</v>
      </c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17"/>
      <c r="CA104" s="20"/>
      <c r="CB104" s="20"/>
      <c r="CC104" s="20"/>
      <c r="CD104" s="21"/>
      <c r="CE104" s="21"/>
      <c r="CF104" s="21"/>
      <c r="CG104" s="21"/>
      <c r="CH104" s="28"/>
      <c r="CI104" s="21"/>
      <c r="CJ104" s="21"/>
      <c r="CK104" s="21"/>
      <c r="CL104" s="12"/>
      <c r="CM104" s="21"/>
      <c r="CN104" s="21"/>
      <c r="CO104" s="21"/>
      <c r="CP104" s="21"/>
      <c r="CQ104" s="5">
        <v>93</v>
      </c>
      <c r="CR104" s="20">
        <v>0</v>
      </c>
      <c r="CS104" s="20">
        <v>8.1500000000000003E-2</v>
      </c>
      <c r="CT104" s="20">
        <f t="shared" si="29"/>
        <v>8.1500000000000003E-2</v>
      </c>
      <c r="CU104" s="21"/>
      <c r="CV104" s="12"/>
      <c r="CW104" s="21"/>
      <c r="CX104" s="21"/>
      <c r="CY104" s="21"/>
      <c r="CZ104" s="21"/>
      <c r="DA104" s="5">
        <f t="shared" si="42"/>
        <v>175</v>
      </c>
      <c r="DB104" s="20">
        <v>0</v>
      </c>
      <c r="DC104" s="22">
        <v>4.3799999999999999E-2</v>
      </c>
      <c r="DD104" s="20">
        <f t="shared" si="26"/>
        <v>4.3799999999999999E-2</v>
      </c>
      <c r="DE104" s="20"/>
      <c r="DF104" s="17"/>
      <c r="DG104" s="17"/>
      <c r="DH104" s="20"/>
      <c r="DI104" s="20"/>
      <c r="DJ104" s="20"/>
      <c r="DK104" s="21"/>
      <c r="DL104" s="17">
        <v>400</v>
      </c>
      <c r="DM104" s="17"/>
      <c r="DN104" s="20">
        <v>0</v>
      </c>
      <c r="DO104" s="20">
        <v>3.2199999999999999E-2</v>
      </c>
      <c r="DP104" s="20">
        <f t="shared" si="27"/>
        <v>3.2199999999999999E-2</v>
      </c>
      <c r="DQ104" s="20"/>
      <c r="DR104" s="17"/>
      <c r="DS104" s="17"/>
      <c r="DT104" s="20"/>
      <c r="DU104" s="22"/>
      <c r="DV104" s="20"/>
      <c r="DW104" s="21"/>
      <c r="DX104" s="5">
        <v>1075</v>
      </c>
      <c r="DY104" s="17"/>
      <c r="DZ104" s="20">
        <v>0</v>
      </c>
      <c r="EA104" s="20">
        <v>2.7699999999999999E-2</v>
      </c>
      <c r="EB104" s="20">
        <f t="shared" si="28"/>
        <v>2.7699999999999999E-2</v>
      </c>
      <c r="EC104" s="20"/>
      <c r="ED104" s="20"/>
      <c r="EE104" s="20"/>
      <c r="EF104" s="20"/>
      <c r="EG104" s="20"/>
      <c r="EH104" s="20"/>
      <c r="EI104" s="20"/>
      <c r="EJ104" s="20"/>
      <c r="EK104" s="17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4"/>
      <c r="FN104" s="3">
        <f t="shared" si="51"/>
        <v>2</v>
      </c>
      <c r="FO104" s="3">
        <f t="shared" si="52"/>
        <v>2000</v>
      </c>
    </row>
    <row r="105" spans="2:171" ht="15" x14ac:dyDescent="0.2">
      <c r="B105" s="3">
        <v>2000</v>
      </c>
      <c r="C105" s="3">
        <v>3</v>
      </c>
      <c r="D105" s="20"/>
      <c r="E105" s="5">
        <v>5.75</v>
      </c>
      <c r="F105" s="20">
        <v>0.35770000000000002</v>
      </c>
      <c r="G105" s="20">
        <f t="shared" si="34"/>
        <v>0.19289999999999999</v>
      </c>
      <c r="H105" s="20">
        <f t="shared" si="43"/>
        <v>0.55059999999999998</v>
      </c>
      <c r="I105" s="20"/>
      <c r="J105" s="5">
        <v>18</v>
      </c>
      <c r="K105" s="20">
        <v>0.35770000000000002</v>
      </c>
      <c r="L105" s="20">
        <f t="shared" si="35"/>
        <v>8.8400000000000006E-2</v>
      </c>
      <c r="M105" s="20">
        <f t="shared" si="31"/>
        <v>0.44610000000000005</v>
      </c>
      <c r="N105" s="20"/>
      <c r="O105" s="5">
        <v>18</v>
      </c>
      <c r="P105" s="27">
        <v>0.35770000000000002</v>
      </c>
      <c r="Q105" s="20">
        <f t="shared" si="36"/>
        <v>8.8400000000000006E-2</v>
      </c>
      <c r="R105" s="20">
        <f t="shared" si="44"/>
        <v>0.44610000000000005</v>
      </c>
      <c r="S105" s="20"/>
      <c r="T105" s="5">
        <v>100</v>
      </c>
      <c r="U105" s="20">
        <v>0.35770000000000002</v>
      </c>
      <c r="V105" s="20">
        <f t="shared" si="37"/>
        <v>5.0699999999999995E-2</v>
      </c>
      <c r="W105" s="20">
        <f t="shared" si="45"/>
        <v>0.40839999999999999</v>
      </c>
      <c r="X105" s="20"/>
      <c r="Y105" s="5">
        <v>325</v>
      </c>
      <c r="Z105" s="5"/>
      <c r="AA105" s="20">
        <v>0.35770000000000002</v>
      </c>
      <c r="AB105" s="20">
        <f t="shared" si="50"/>
        <v>3.9099999999999996E-2</v>
      </c>
      <c r="AC105" s="20">
        <f t="shared" si="46"/>
        <v>0.39680000000000004</v>
      </c>
      <c r="AD105" s="20"/>
      <c r="AE105" s="5">
        <v>125</v>
      </c>
      <c r="AF105" s="20">
        <v>0.253</v>
      </c>
      <c r="AG105" s="20">
        <f t="shared" si="39"/>
        <v>4.5199999999999997E-2</v>
      </c>
      <c r="AH105" s="20">
        <f t="shared" si="47"/>
        <v>0.29820000000000002</v>
      </c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5">
        <v>350</v>
      </c>
      <c r="BC105" s="5"/>
      <c r="BD105" s="20">
        <v>0.253</v>
      </c>
      <c r="BE105" s="20">
        <f t="shared" si="40"/>
        <v>3.3599999999999998E-2</v>
      </c>
      <c r="BF105" s="20">
        <f t="shared" si="48"/>
        <v>0.28660000000000002</v>
      </c>
      <c r="BG105" s="20"/>
      <c r="BH105" s="5">
        <v>1025</v>
      </c>
      <c r="BI105" s="5"/>
      <c r="BJ105" s="20">
        <v>0.253</v>
      </c>
      <c r="BK105" s="20">
        <f t="shared" si="41"/>
        <v>2.9099999999999997E-2</v>
      </c>
      <c r="BL105" s="20">
        <f t="shared" si="49"/>
        <v>0.28210000000000002</v>
      </c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17"/>
      <c r="CA105" s="20"/>
      <c r="CB105" s="20"/>
      <c r="CC105" s="20"/>
      <c r="CD105" s="21"/>
      <c r="CE105" s="21"/>
      <c r="CF105" s="21"/>
      <c r="CG105" s="21"/>
      <c r="CH105" s="28"/>
      <c r="CI105" s="21"/>
      <c r="CJ105" s="21"/>
      <c r="CK105" s="21"/>
      <c r="CL105" s="12"/>
      <c r="CM105" s="21"/>
      <c r="CN105" s="21"/>
      <c r="CO105" s="21"/>
      <c r="CP105" s="21"/>
      <c r="CQ105" s="5">
        <v>93</v>
      </c>
      <c r="CR105" s="20">
        <v>0</v>
      </c>
      <c r="CS105" s="20">
        <v>8.1500000000000003E-2</v>
      </c>
      <c r="CT105" s="20">
        <f t="shared" si="29"/>
        <v>8.1500000000000003E-2</v>
      </c>
      <c r="CU105" s="21"/>
      <c r="CV105" s="12"/>
      <c r="CW105" s="21"/>
      <c r="CX105" s="21"/>
      <c r="CY105" s="21"/>
      <c r="CZ105" s="21"/>
      <c r="DA105" s="5">
        <f t="shared" si="42"/>
        <v>175</v>
      </c>
      <c r="DB105" s="20">
        <v>0</v>
      </c>
      <c r="DC105" s="22">
        <v>4.3799999999999999E-2</v>
      </c>
      <c r="DD105" s="20">
        <f t="shared" si="26"/>
        <v>4.3799999999999999E-2</v>
      </c>
      <c r="DE105" s="20"/>
      <c r="DF105" s="17"/>
      <c r="DG105" s="17"/>
      <c r="DH105" s="20"/>
      <c r="DI105" s="20"/>
      <c r="DJ105" s="20"/>
      <c r="DK105" s="21"/>
      <c r="DL105" s="17">
        <v>400</v>
      </c>
      <c r="DM105" s="17"/>
      <c r="DN105" s="20">
        <v>0</v>
      </c>
      <c r="DO105" s="20">
        <v>3.2199999999999999E-2</v>
      </c>
      <c r="DP105" s="20">
        <f t="shared" si="27"/>
        <v>3.2199999999999999E-2</v>
      </c>
      <c r="DQ105" s="20"/>
      <c r="DR105" s="17"/>
      <c r="DS105" s="17"/>
      <c r="DT105" s="20"/>
      <c r="DU105" s="22"/>
      <c r="DV105" s="20"/>
      <c r="DW105" s="21"/>
      <c r="DX105" s="5">
        <v>1075</v>
      </c>
      <c r="DY105" s="17"/>
      <c r="DZ105" s="20">
        <v>0</v>
      </c>
      <c r="EA105" s="20">
        <v>2.7699999999999999E-2</v>
      </c>
      <c r="EB105" s="20">
        <f t="shared" si="28"/>
        <v>2.7699999999999999E-2</v>
      </c>
      <c r="EC105" s="20"/>
      <c r="ED105" s="20"/>
      <c r="EE105" s="20"/>
      <c r="EF105" s="20"/>
      <c r="EG105" s="20"/>
      <c r="EH105" s="20"/>
      <c r="EI105" s="20"/>
      <c r="EJ105" s="20"/>
      <c r="EK105" s="17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4"/>
      <c r="FN105" s="3">
        <f t="shared" si="51"/>
        <v>3</v>
      </c>
      <c r="FO105" s="3">
        <f t="shared" si="52"/>
        <v>2000</v>
      </c>
    </row>
    <row r="106" spans="2:171" ht="15" x14ac:dyDescent="0.2">
      <c r="B106" s="3">
        <v>2000</v>
      </c>
      <c r="C106" s="3">
        <v>4</v>
      </c>
      <c r="D106" s="20"/>
      <c r="E106" s="5">
        <v>5.75</v>
      </c>
      <c r="F106" s="20">
        <v>0.38390000000000002</v>
      </c>
      <c r="G106" s="20">
        <f t="shared" si="34"/>
        <v>0.19289999999999999</v>
      </c>
      <c r="H106" s="20">
        <f t="shared" ref="H106:H111" si="53">(F106+G106)</f>
        <v>0.57679999999999998</v>
      </c>
      <c r="I106" s="20"/>
      <c r="J106" s="5">
        <v>18</v>
      </c>
      <c r="K106" s="20">
        <v>0.38390000000000002</v>
      </c>
      <c r="L106" s="20">
        <f t="shared" si="35"/>
        <v>8.8400000000000006E-2</v>
      </c>
      <c r="M106" s="20">
        <f t="shared" si="31"/>
        <v>0.47230000000000005</v>
      </c>
      <c r="N106" s="20"/>
      <c r="O106" s="5">
        <v>18</v>
      </c>
      <c r="P106" s="27">
        <v>0.38390000000000002</v>
      </c>
      <c r="Q106" s="20">
        <f t="shared" si="36"/>
        <v>8.8400000000000006E-2</v>
      </c>
      <c r="R106" s="20">
        <f t="shared" ref="R106:R111" si="54">(P106+Q106)</f>
        <v>0.47230000000000005</v>
      </c>
      <c r="S106" s="20"/>
      <c r="T106" s="5">
        <v>100</v>
      </c>
      <c r="U106" s="20">
        <v>0.38390000000000002</v>
      </c>
      <c r="V106" s="20">
        <f t="shared" si="37"/>
        <v>5.0699999999999995E-2</v>
      </c>
      <c r="W106" s="20">
        <f t="shared" ref="W106:W111" si="55">(U106+V106)</f>
        <v>0.43459999999999999</v>
      </c>
      <c r="X106" s="20"/>
      <c r="Y106" s="5">
        <v>325</v>
      </c>
      <c r="Z106" s="5"/>
      <c r="AA106" s="20">
        <v>0.38390000000000002</v>
      </c>
      <c r="AB106" s="20">
        <f t="shared" si="50"/>
        <v>3.9099999999999996E-2</v>
      </c>
      <c r="AC106" s="20">
        <f t="shared" ref="AC106:AC111" si="56">(AA106+AB106)</f>
        <v>0.42300000000000004</v>
      </c>
      <c r="AD106" s="20"/>
      <c r="AE106" s="5">
        <v>125</v>
      </c>
      <c r="AF106" s="20">
        <v>0.27889999999999998</v>
      </c>
      <c r="AG106" s="20">
        <f t="shared" si="39"/>
        <v>4.5199999999999997E-2</v>
      </c>
      <c r="AH106" s="20">
        <f t="shared" ref="AH106:AH111" si="57">(AF106+AG106)</f>
        <v>0.3241</v>
      </c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5">
        <v>350</v>
      </c>
      <c r="BC106" s="5"/>
      <c r="BD106" s="20">
        <v>0.27889999999999998</v>
      </c>
      <c r="BE106" s="20">
        <f t="shared" si="40"/>
        <v>3.3599999999999998E-2</v>
      </c>
      <c r="BF106" s="20">
        <f t="shared" ref="BF106:BF111" si="58">(BD106+BE106)</f>
        <v>0.3125</v>
      </c>
      <c r="BG106" s="20"/>
      <c r="BH106" s="5">
        <v>1025</v>
      </c>
      <c r="BI106" s="5"/>
      <c r="BJ106" s="20">
        <v>0.27889999999999998</v>
      </c>
      <c r="BK106" s="20">
        <f t="shared" si="41"/>
        <v>2.9099999999999997E-2</v>
      </c>
      <c r="BL106" s="20">
        <f t="shared" ref="BL106:BL111" si="59">(BJ106+BK106)</f>
        <v>0.308</v>
      </c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17"/>
      <c r="CA106" s="20"/>
      <c r="CB106" s="20"/>
      <c r="CC106" s="20"/>
      <c r="CD106" s="21"/>
      <c r="CE106" s="21"/>
      <c r="CF106" s="21"/>
      <c r="CG106" s="21"/>
      <c r="CH106" s="28"/>
      <c r="CI106" s="21"/>
      <c r="CJ106" s="21"/>
      <c r="CK106" s="21"/>
      <c r="CL106" s="12"/>
      <c r="CM106" s="21"/>
      <c r="CN106" s="21"/>
      <c r="CO106" s="21"/>
      <c r="CP106" s="21"/>
      <c r="CQ106" s="5">
        <v>93</v>
      </c>
      <c r="CR106" s="20">
        <v>0</v>
      </c>
      <c r="CS106" s="20">
        <v>8.1500000000000003E-2</v>
      </c>
      <c r="CT106" s="20">
        <f t="shared" ref="CT106:CT111" si="60">(CR106+CS106)</f>
        <v>8.1500000000000003E-2</v>
      </c>
      <c r="CU106" s="21"/>
      <c r="CV106" s="12"/>
      <c r="CW106" s="21"/>
      <c r="CX106" s="21"/>
      <c r="CY106" s="21"/>
      <c r="CZ106" s="21"/>
      <c r="DA106" s="5">
        <f t="shared" si="42"/>
        <v>175</v>
      </c>
      <c r="DB106" s="20">
        <v>0</v>
      </c>
      <c r="DC106" s="22">
        <v>4.3799999999999999E-2</v>
      </c>
      <c r="DD106" s="20">
        <f t="shared" ref="DD106:DD111" si="61">(DB106+DC106)</f>
        <v>4.3799999999999999E-2</v>
      </c>
      <c r="DE106" s="20"/>
      <c r="DF106" s="17"/>
      <c r="DG106" s="17"/>
      <c r="DH106" s="20"/>
      <c r="DI106" s="20"/>
      <c r="DJ106" s="20"/>
      <c r="DK106" s="21"/>
      <c r="DL106" s="17">
        <v>400</v>
      </c>
      <c r="DM106" s="17"/>
      <c r="DN106" s="20">
        <v>0</v>
      </c>
      <c r="DO106" s="20">
        <v>3.2199999999999999E-2</v>
      </c>
      <c r="DP106" s="20">
        <f t="shared" ref="DP106:DP111" si="62">(DN106+DO106)</f>
        <v>3.2199999999999999E-2</v>
      </c>
      <c r="DQ106" s="20"/>
      <c r="DR106" s="17"/>
      <c r="DS106" s="17"/>
      <c r="DT106" s="20"/>
      <c r="DU106" s="22"/>
      <c r="DV106" s="20"/>
      <c r="DW106" s="21"/>
      <c r="DX106" s="5">
        <v>1075</v>
      </c>
      <c r="DY106" s="17"/>
      <c r="DZ106" s="20">
        <v>0</v>
      </c>
      <c r="EA106" s="20">
        <v>2.7699999999999999E-2</v>
      </c>
      <c r="EB106" s="20">
        <f t="shared" ref="EB106:EB111" si="63">(DZ106+EA106)</f>
        <v>2.7699999999999999E-2</v>
      </c>
      <c r="EC106" s="20"/>
      <c r="ED106" s="20"/>
      <c r="EE106" s="20"/>
      <c r="EF106" s="20"/>
      <c r="EG106" s="20"/>
      <c r="EH106" s="20"/>
      <c r="EI106" s="20"/>
      <c r="EJ106" s="20"/>
      <c r="EK106" s="17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4"/>
      <c r="FN106" s="3">
        <f t="shared" si="51"/>
        <v>4</v>
      </c>
      <c r="FO106" s="3">
        <f t="shared" si="52"/>
        <v>2000</v>
      </c>
    </row>
    <row r="107" spans="2:171" ht="15" x14ac:dyDescent="0.2">
      <c r="B107" s="3">
        <v>2000</v>
      </c>
      <c r="C107" s="3">
        <v>5</v>
      </c>
      <c r="D107" s="20"/>
      <c r="E107" s="5">
        <v>5.75</v>
      </c>
      <c r="F107" s="20">
        <v>0.29409999999999997</v>
      </c>
      <c r="G107" s="20">
        <f t="shared" si="34"/>
        <v>0.19289999999999999</v>
      </c>
      <c r="H107" s="20">
        <f t="shared" si="53"/>
        <v>0.48699999999999999</v>
      </c>
      <c r="I107" s="20"/>
      <c r="J107" s="5">
        <v>18</v>
      </c>
      <c r="K107" s="20">
        <v>0.29409999999999997</v>
      </c>
      <c r="L107" s="20">
        <f t="shared" si="35"/>
        <v>8.8400000000000006E-2</v>
      </c>
      <c r="M107" s="20">
        <f t="shared" si="31"/>
        <v>0.38249999999999995</v>
      </c>
      <c r="N107" s="20"/>
      <c r="O107" s="5">
        <v>18</v>
      </c>
      <c r="P107" s="27">
        <v>0.29409999999999997</v>
      </c>
      <c r="Q107" s="20">
        <f t="shared" si="36"/>
        <v>8.8400000000000006E-2</v>
      </c>
      <c r="R107" s="20">
        <f t="shared" si="54"/>
        <v>0.38249999999999995</v>
      </c>
      <c r="S107" s="20"/>
      <c r="T107" s="5">
        <v>100</v>
      </c>
      <c r="U107" s="20">
        <v>0.29409999999999997</v>
      </c>
      <c r="V107" s="20">
        <f t="shared" si="37"/>
        <v>5.0699999999999995E-2</v>
      </c>
      <c r="W107" s="20">
        <f t="shared" si="55"/>
        <v>0.3448</v>
      </c>
      <c r="X107" s="20"/>
      <c r="Y107" s="5">
        <v>325</v>
      </c>
      <c r="Z107" s="5"/>
      <c r="AA107" s="20">
        <v>0.29409999999999997</v>
      </c>
      <c r="AB107" s="20">
        <f t="shared" si="50"/>
        <v>3.9099999999999996E-2</v>
      </c>
      <c r="AC107" s="20">
        <f t="shared" si="56"/>
        <v>0.33319999999999994</v>
      </c>
      <c r="AD107" s="20"/>
      <c r="AE107" s="5">
        <v>125</v>
      </c>
      <c r="AF107" s="20">
        <v>0.29409999999999997</v>
      </c>
      <c r="AG107" s="20">
        <f t="shared" si="39"/>
        <v>4.5199999999999997E-2</v>
      </c>
      <c r="AH107" s="20">
        <f t="shared" si="57"/>
        <v>0.33929999999999999</v>
      </c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5">
        <v>350</v>
      </c>
      <c r="BC107" s="5"/>
      <c r="BD107" s="20">
        <v>0.29409999999999997</v>
      </c>
      <c r="BE107" s="20">
        <f t="shared" si="40"/>
        <v>3.3599999999999998E-2</v>
      </c>
      <c r="BF107" s="20">
        <f t="shared" si="58"/>
        <v>0.32769999999999999</v>
      </c>
      <c r="BG107" s="20"/>
      <c r="BH107" s="5">
        <v>1025</v>
      </c>
      <c r="BI107" s="5"/>
      <c r="BJ107" s="20">
        <v>0.29409999999999997</v>
      </c>
      <c r="BK107" s="20">
        <f t="shared" si="41"/>
        <v>2.9099999999999997E-2</v>
      </c>
      <c r="BL107" s="20">
        <f t="shared" si="59"/>
        <v>0.32319999999999999</v>
      </c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17"/>
      <c r="CA107" s="20"/>
      <c r="CB107" s="20"/>
      <c r="CC107" s="20"/>
      <c r="CD107" s="21"/>
      <c r="CE107" s="21"/>
      <c r="CF107" s="21"/>
      <c r="CG107" s="21"/>
      <c r="CH107" s="28"/>
      <c r="CI107" s="21"/>
      <c r="CJ107" s="21"/>
      <c r="CK107" s="21"/>
      <c r="CL107" s="12"/>
      <c r="CM107" s="21"/>
      <c r="CN107" s="21"/>
      <c r="CO107" s="21"/>
      <c r="CP107" s="21"/>
      <c r="CQ107" s="5">
        <v>93</v>
      </c>
      <c r="CR107" s="20">
        <v>0</v>
      </c>
      <c r="CS107" s="20">
        <v>8.1500000000000003E-2</v>
      </c>
      <c r="CT107" s="20">
        <f t="shared" si="60"/>
        <v>8.1500000000000003E-2</v>
      </c>
      <c r="CU107" s="21"/>
      <c r="CV107" s="12"/>
      <c r="CW107" s="21"/>
      <c r="CX107" s="21"/>
      <c r="CY107" s="21"/>
      <c r="CZ107" s="21"/>
      <c r="DA107" s="5">
        <f t="shared" si="42"/>
        <v>175</v>
      </c>
      <c r="DB107" s="20">
        <v>0</v>
      </c>
      <c r="DC107" s="22">
        <v>4.3799999999999999E-2</v>
      </c>
      <c r="DD107" s="20">
        <f t="shared" si="61"/>
        <v>4.3799999999999999E-2</v>
      </c>
      <c r="DE107" s="20"/>
      <c r="DF107" s="17"/>
      <c r="DG107" s="17"/>
      <c r="DH107" s="20"/>
      <c r="DI107" s="20"/>
      <c r="DJ107" s="20"/>
      <c r="DK107" s="21"/>
      <c r="DL107" s="17">
        <v>400</v>
      </c>
      <c r="DM107" s="17"/>
      <c r="DN107" s="20">
        <v>0</v>
      </c>
      <c r="DO107" s="20">
        <v>3.2199999999999999E-2</v>
      </c>
      <c r="DP107" s="20">
        <f t="shared" si="62"/>
        <v>3.2199999999999999E-2</v>
      </c>
      <c r="DQ107" s="20"/>
      <c r="DR107" s="17"/>
      <c r="DS107" s="17"/>
      <c r="DT107" s="20"/>
      <c r="DU107" s="22"/>
      <c r="DV107" s="20"/>
      <c r="DW107" s="21"/>
      <c r="DX107" s="5">
        <v>1075</v>
      </c>
      <c r="DY107" s="17"/>
      <c r="DZ107" s="20">
        <v>0</v>
      </c>
      <c r="EA107" s="20">
        <v>2.7699999999999999E-2</v>
      </c>
      <c r="EB107" s="20">
        <f t="shared" si="63"/>
        <v>2.7699999999999999E-2</v>
      </c>
      <c r="EC107" s="20"/>
      <c r="ED107" s="20"/>
      <c r="EE107" s="20"/>
      <c r="EF107" s="20"/>
      <c r="EG107" s="20"/>
      <c r="EH107" s="20"/>
      <c r="EI107" s="20"/>
      <c r="EJ107" s="20"/>
      <c r="EK107" s="17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4"/>
      <c r="FN107" s="3">
        <f t="shared" si="51"/>
        <v>5</v>
      </c>
      <c r="FO107" s="3">
        <f t="shared" si="52"/>
        <v>2000</v>
      </c>
    </row>
    <row r="108" spans="2:171" ht="15" x14ac:dyDescent="0.2">
      <c r="B108" s="3">
        <v>2000</v>
      </c>
      <c r="C108" s="3">
        <v>6</v>
      </c>
      <c r="D108" s="20"/>
      <c r="E108" s="5">
        <v>5.75</v>
      </c>
      <c r="F108" s="20">
        <v>0.42620000000000002</v>
      </c>
      <c r="G108" s="20">
        <f t="shared" si="34"/>
        <v>0.19289999999999999</v>
      </c>
      <c r="H108" s="20">
        <f t="shared" si="53"/>
        <v>0.61909999999999998</v>
      </c>
      <c r="I108" s="20"/>
      <c r="J108" s="5">
        <v>18</v>
      </c>
      <c r="K108" s="20">
        <v>0.42620000000000002</v>
      </c>
      <c r="L108" s="20">
        <f t="shared" si="35"/>
        <v>8.8400000000000006E-2</v>
      </c>
      <c r="M108" s="20">
        <f t="shared" si="31"/>
        <v>0.51460000000000006</v>
      </c>
      <c r="N108" s="20"/>
      <c r="O108" s="5">
        <v>18</v>
      </c>
      <c r="P108" s="27">
        <v>0.42620000000000002</v>
      </c>
      <c r="Q108" s="20">
        <f t="shared" si="36"/>
        <v>8.8400000000000006E-2</v>
      </c>
      <c r="R108" s="20">
        <f t="shared" si="54"/>
        <v>0.51460000000000006</v>
      </c>
      <c r="S108" s="20"/>
      <c r="T108" s="5">
        <v>100</v>
      </c>
      <c r="U108" s="20">
        <v>0.42620000000000002</v>
      </c>
      <c r="V108" s="20">
        <f t="shared" si="37"/>
        <v>5.0699999999999995E-2</v>
      </c>
      <c r="W108" s="20">
        <f t="shared" si="55"/>
        <v>0.47689999999999999</v>
      </c>
      <c r="X108" s="20"/>
      <c r="Y108" s="5">
        <v>325</v>
      </c>
      <c r="Z108" s="5"/>
      <c r="AA108" s="20">
        <v>0.42620000000000002</v>
      </c>
      <c r="AB108" s="20">
        <f t="shared" si="50"/>
        <v>3.9099999999999996E-2</v>
      </c>
      <c r="AC108" s="20">
        <f t="shared" si="56"/>
        <v>0.46530000000000005</v>
      </c>
      <c r="AD108" s="20"/>
      <c r="AE108" s="5">
        <v>125</v>
      </c>
      <c r="AF108" s="20">
        <v>0.42620000000000002</v>
      </c>
      <c r="AG108" s="20">
        <f t="shared" si="39"/>
        <v>4.5199999999999997E-2</v>
      </c>
      <c r="AH108" s="20">
        <f t="shared" si="57"/>
        <v>0.47140000000000004</v>
      </c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5">
        <v>350</v>
      </c>
      <c r="BC108" s="5"/>
      <c r="BD108" s="20">
        <v>0.42620000000000002</v>
      </c>
      <c r="BE108" s="20">
        <f t="shared" si="40"/>
        <v>3.3599999999999998E-2</v>
      </c>
      <c r="BF108" s="20">
        <f t="shared" si="58"/>
        <v>0.45980000000000004</v>
      </c>
      <c r="BG108" s="20"/>
      <c r="BH108" s="5">
        <v>1025</v>
      </c>
      <c r="BI108" s="5"/>
      <c r="BJ108" s="20">
        <v>0.42620000000000002</v>
      </c>
      <c r="BK108" s="20">
        <f t="shared" si="41"/>
        <v>2.9099999999999997E-2</v>
      </c>
      <c r="BL108" s="20">
        <f t="shared" si="59"/>
        <v>0.45530000000000004</v>
      </c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17"/>
      <c r="CA108" s="20"/>
      <c r="CB108" s="20"/>
      <c r="CC108" s="20"/>
      <c r="CD108" s="21"/>
      <c r="CE108" s="21"/>
      <c r="CF108" s="21"/>
      <c r="CG108" s="21"/>
      <c r="CH108" s="28"/>
      <c r="CI108" s="21"/>
      <c r="CJ108" s="21"/>
      <c r="CK108" s="21"/>
      <c r="CL108" s="12"/>
      <c r="CM108" s="21"/>
      <c r="CN108" s="21"/>
      <c r="CO108" s="21"/>
      <c r="CP108" s="21"/>
      <c r="CQ108" s="5">
        <v>93</v>
      </c>
      <c r="CR108" s="20">
        <v>0</v>
      </c>
      <c r="CS108" s="20">
        <v>8.1500000000000003E-2</v>
      </c>
      <c r="CT108" s="20">
        <f t="shared" si="60"/>
        <v>8.1500000000000003E-2</v>
      </c>
      <c r="CU108" s="21"/>
      <c r="CV108" s="12"/>
      <c r="CW108" s="21"/>
      <c r="CX108" s="21"/>
      <c r="CY108" s="21"/>
      <c r="CZ108" s="21"/>
      <c r="DA108" s="5">
        <f t="shared" si="42"/>
        <v>175</v>
      </c>
      <c r="DB108" s="20">
        <v>0</v>
      </c>
      <c r="DC108" s="22">
        <v>4.3799999999999999E-2</v>
      </c>
      <c r="DD108" s="20">
        <f t="shared" si="61"/>
        <v>4.3799999999999999E-2</v>
      </c>
      <c r="DE108" s="20"/>
      <c r="DF108" s="17"/>
      <c r="DG108" s="17"/>
      <c r="DH108" s="20"/>
      <c r="DI108" s="20"/>
      <c r="DJ108" s="20"/>
      <c r="DK108" s="21"/>
      <c r="DL108" s="17">
        <v>400</v>
      </c>
      <c r="DM108" s="17"/>
      <c r="DN108" s="20">
        <v>0</v>
      </c>
      <c r="DO108" s="20">
        <v>3.2199999999999999E-2</v>
      </c>
      <c r="DP108" s="20">
        <f t="shared" si="62"/>
        <v>3.2199999999999999E-2</v>
      </c>
      <c r="DQ108" s="20"/>
      <c r="DR108" s="17"/>
      <c r="DS108" s="17"/>
      <c r="DT108" s="20"/>
      <c r="DU108" s="22"/>
      <c r="DV108" s="20"/>
      <c r="DW108" s="21"/>
      <c r="DX108" s="5">
        <v>1075</v>
      </c>
      <c r="DY108" s="17"/>
      <c r="DZ108" s="20">
        <v>0</v>
      </c>
      <c r="EA108" s="20">
        <v>2.7699999999999999E-2</v>
      </c>
      <c r="EB108" s="20">
        <f t="shared" si="63"/>
        <v>2.7699999999999999E-2</v>
      </c>
      <c r="EC108" s="20"/>
      <c r="ED108" s="20"/>
      <c r="EE108" s="20"/>
      <c r="EF108" s="20"/>
      <c r="EG108" s="20"/>
      <c r="EH108" s="20"/>
      <c r="EI108" s="20"/>
      <c r="EJ108" s="20"/>
      <c r="EK108" s="17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4"/>
      <c r="FN108" s="3">
        <f t="shared" si="51"/>
        <v>6</v>
      </c>
      <c r="FO108" s="3">
        <f t="shared" si="52"/>
        <v>2000</v>
      </c>
    </row>
    <row r="109" spans="2:171" ht="15" x14ac:dyDescent="0.2">
      <c r="B109" s="3">
        <v>2000</v>
      </c>
      <c r="C109" s="3">
        <v>7</v>
      </c>
      <c r="D109" s="20"/>
      <c r="E109" s="5">
        <v>5.75</v>
      </c>
      <c r="F109" s="20">
        <v>0.44750000000000001</v>
      </c>
      <c r="G109" s="20">
        <f t="shared" si="34"/>
        <v>0.19289999999999999</v>
      </c>
      <c r="H109" s="20">
        <f t="shared" si="53"/>
        <v>0.64039999999999997</v>
      </c>
      <c r="I109" s="20"/>
      <c r="J109" s="5">
        <v>18</v>
      </c>
      <c r="K109" s="20">
        <v>0.44750000000000001</v>
      </c>
      <c r="L109" s="20">
        <f t="shared" si="35"/>
        <v>8.8400000000000006E-2</v>
      </c>
      <c r="M109" s="20">
        <f t="shared" si="31"/>
        <v>0.53590000000000004</v>
      </c>
      <c r="N109" s="20"/>
      <c r="O109" s="5">
        <v>18</v>
      </c>
      <c r="P109" s="27">
        <v>0.44750000000000001</v>
      </c>
      <c r="Q109" s="20">
        <f t="shared" si="36"/>
        <v>8.8400000000000006E-2</v>
      </c>
      <c r="R109" s="20">
        <f t="shared" si="54"/>
        <v>0.53590000000000004</v>
      </c>
      <c r="S109" s="20"/>
      <c r="T109" s="5">
        <v>100</v>
      </c>
      <c r="U109" s="20">
        <v>0.44750000000000001</v>
      </c>
      <c r="V109" s="20">
        <f t="shared" si="37"/>
        <v>5.0699999999999995E-2</v>
      </c>
      <c r="W109" s="20">
        <f t="shared" si="55"/>
        <v>0.49819999999999998</v>
      </c>
      <c r="X109" s="20"/>
      <c r="Y109" s="5">
        <v>325</v>
      </c>
      <c r="Z109" s="5"/>
      <c r="AA109" s="20">
        <v>0.44750000000000001</v>
      </c>
      <c r="AB109" s="20">
        <f t="shared" si="50"/>
        <v>3.9099999999999996E-2</v>
      </c>
      <c r="AC109" s="20">
        <f t="shared" si="56"/>
        <v>0.48660000000000003</v>
      </c>
      <c r="AD109" s="20"/>
      <c r="AE109" s="5">
        <v>125</v>
      </c>
      <c r="AF109" s="20">
        <v>0.44750000000000001</v>
      </c>
      <c r="AG109" s="20">
        <f t="shared" si="39"/>
        <v>4.5199999999999997E-2</v>
      </c>
      <c r="AH109" s="20">
        <f t="shared" si="57"/>
        <v>0.49270000000000003</v>
      </c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5">
        <v>350</v>
      </c>
      <c r="BC109" s="5"/>
      <c r="BD109" s="20">
        <v>0.44750000000000001</v>
      </c>
      <c r="BE109" s="20">
        <f t="shared" si="40"/>
        <v>3.3599999999999998E-2</v>
      </c>
      <c r="BF109" s="20">
        <f t="shared" si="58"/>
        <v>0.48110000000000003</v>
      </c>
      <c r="BG109" s="20"/>
      <c r="BH109" s="5">
        <v>1025</v>
      </c>
      <c r="BI109" s="5"/>
      <c r="BJ109" s="20">
        <v>0.44750000000000001</v>
      </c>
      <c r="BK109" s="20">
        <f t="shared" si="41"/>
        <v>2.9099999999999997E-2</v>
      </c>
      <c r="BL109" s="20">
        <f t="shared" si="59"/>
        <v>0.47660000000000002</v>
      </c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17"/>
      <c r="CA109" s="20"/>
      <c r="CB109" s="20"/>
      <c r="CC109" s="20"/>
      <c r="CD109" s="21"/>
      <c r="CE109" s="21"/>
      <c r="CF109" s="21"/>
      <c r="CG109" s="21"/>
      <c r="CH109" s="28"/>
      <c r="CI109" s="21"/>
      <c r="CJ109" s="21"/>
      <c r="CK109" s="21"/>
      <c r="CL109" s="12"/>
      <c r="CM109" s="21"/>
      <c r="CN109" s="21"/>
      <c r="CO109" s="21"/>
      <c r="CP109" s="21"/>
      <c r="CQ109" s="5">
        <v>93</v>
      </c>
      <c r="CR109" s="20">
        <v>0</v>
      </c>
      <c r="CS109" s="20">
        <v>8.1500000000000003E-2</v>
      </c>
      <c r="CT109" s="20">
        <f t="shared" si="60"/>
        <v>8.1500000000000003E-2</v>
      </c>
      <c r="CU109" s="21"/>
      <c r="CV109" s="12"/>
      <c r="CW109" s="21"/>
      <c r="CX109" s="21"/>
      <c r="CY109" s="21"/>
      <c r="CZ109" s="21"/>
      <c r="DA109" s="5">
        <f t="shared" si="42"/>
        <v>175</v>
      </c>
      <c r="DB109" s="20">
        <v>0</v>
      </c>
      <c r="DC109" s="22">
        <v>4.3799999999999999E-2</v>
      </c>
      <c r="DD109" s="20">
        <f t="shared" si="61"/>
        <v>4.3799999999999999E-2</v>
      </c>
      <c r="DE109" s="20"/>
      <c r="DF109" s="17"/>
      <c r="DG109" s="17"/>
      <c r="DH109" s="20"/>
      <c r="DI109" s="20"/>
      <c r="DJ109" s="20"/>
      <c r="DK109" s="21"/>
      <c r="DL109" s="17">
        <v>400</v>
      </c>
      <c r="DM109" s="17"/>
      <c r="DN109" s="20">
        <v>0</v>
      </c>
      <c r="DO109" s="20">
        <v>3.2199999999999999E-2</v>
      </c>
      <c r="DP109" s="20">
        <f t="shared" si="62"/>
        <v>3.2199999999999999E-2</v>
      </c>
      <c r="DQ109" s="20"/>
      <c r="DR109" s="17"/>
      <c r="DS109" s="17"/>
      <c r="DT109" s="20"/>
      <c r="DU109" s="22"/>
      <c r="DV109" s="20"/>
      <c r="DW109" s="21"/>
      <c r="DX109" s="5">
        <v>1075</v>
      </c>
      <c r="DY109" s="17"/>
      <c r="DZ109" s="20">
        <v>0</v>
      </c>
      <c r="EA109" s="20">
        <v>2.7699999999999999E-2</v>
      </c>
      <c r="EB109" s="20">
        <f t="shared" si="63"/>
        <v>2.7699999999999999E-2</v>
      </c>
      <c r="EC109" s="20"/>
      <c r="ED109" s="20"/>
      <c r="EE109" s="20"/>
      <c r="EF109" s="20"/>
      <c r="EG109" s="20"/>
      <c r="EH109" s="20"/>
      <c r="EI109" s="20"/>
      <c r="EJ109" s="20"/>
      <c r="EK109" s="17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4"/>
      <c r="FN109" s="3">
        <f t="shared" si="51"/>
        <v>7</v>
      </c>
      <c r="FO109" s="3">
        <f t="shared" si="52"/>
        <v>2000</v>
      </c>
    </row>
    <row r="110" spans="2:171" ht="15" x14ac:dyDescent="0.2">
      <c r="B110" s="3">
        <v>2000</v>
      </c>
      <c r="C110" s="3">
        <v>8</v>
      </c>
      <c r="D110" s="20"/>
      <c r="E110" s="5">
        <v>5.75</v>
      </c>
      <c r="F110" s="20">
        <v>0.39389999999999997</v>
      </c>
      <c r="G110" s="20">
        <f t="shared" si="34"/>
        <v>0.19289999999999999</v>
      </c>
      <c r="H110" s="20">
        <f t="shared" si="53"/>
        <v>0.58679999999999999</v>
      </c>
      <c r="I110" s="20"/>
      <c r="J110" s="5">
        <v>18</v>
      </c>
      <c r="K110" s="20">
        <v>0.39389999999999997</v>
      </c>
      <c r="L110" s="20">
        <f t="shared" si="35"/>
        <v>8.8400000000000006E-2</v>
      </c>
      <c r="M110" s="20">
        <f t="shared" si="31"/>
        <v>0.48229999999999995</v>
      </c>
      <c r="N110" s="20"/>
      <c r="O110" s="5">
        <v>18</v>
      </c>
      <c r="P110" s="27">
        <v>0.39389999999999997</v>
      </c>
      <c r="Q110" s="20">
        <f t="shared" si="36"/>
        <v>8.8400000000000006E-2</v>
      </c>
      <c r="R110" s="20">
        <f t="shared" si="54"/>
        <v>0.48229999999999995</v>
      </c>
      <c r="S110" s="20"/>
      <c r="T110" s="5">
        <v>100</v>
      </c>
      <c r="U110" s="20">
        <v>0.39389999999999997</v>
      </c>
      <c r="V110" s="20">
        <f t="shared" si="37"/>
        <v>5.0699999999999995E-2</v>
      </c>
      <c r="W110" s="20">
        <f t="shared" si="55"/>
        <v>0.4446</v>
      </c>
      <c r="X110" s="20"/>
      <c r="Y110" s="5">
        <v>325</v>
      </c>
      <c r="Z110" s="5"/>
      <c r="AA110" s="20">
        <v>0.39389999999999997</v>
      </c>
      <c r="AB110" s="20">
        <f t="shared" si="50"/>
        <v>3.9099999999999996E-2</v>
      </c>
      <c r="AC110" s="20">
        <f t="shared" si="56"/>
        <v>0.43299999999999994</v>
      </c>
      <c r="AD110" s="20"/>
      <c r="AE110" s="5">
        <v>125</v>
      </c>
      <c r="AF110" s="20">
        <v>0.39389999999999997</v>
      </c>
      <c r="AG110" s="20">
        <f t="shared" si="39"/>
        <v>4.5199999999999997E-2</v>
      </c>
      <c r="AH110" s="20">
        <f t="shared" si="57"/>
        <v>0.43909999999999999</v>
      </c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5">
        <v>350</v>
      </c>
      <c r="BC110" s="5"/>
      <c r="BD110" s="20">
        <v>0.39389999999999997</v>
      </c>
      <c r="BE110" s="20">
        <f t="shared" si="40"/>
        <v>3.3599999999999998E-2</v>
      </c>
      <c r="BF110" s="20">
        <f t="shared" si="58"/>
        <v>0.42749999999999999</v>
      </c>
      <c r="BG110" s="20"/>
      <c r="BH110" s="5">
        <v>1025</v>
      </c>
      <c r="BI110" s="5"/>
      <c r="BJ110" s="20">
        <v>0.39389999999999997</v>
      </c>
      <c r="BK110" s="20">
        <f t="shared" si="41"/>
        <v>2.9099999999999997E-2</v>
      </c>
      <c r="BL110" s="20">
        <f t="shared" si="59"/>
        <v>0.42299999999999999</v>
      </c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17"/>
      <c r="CA110" s="20"/>
      <c r="CB110" s="20"/>
      <c r="CC110" s="20"/>
      <c r="CD110" s="21"/>
      <c r="CE110" s="21"/>
      <c r="CF110" s="21"/>
      <c r="CG110" s="21"/>
      <c r="CH110" s="28"/>
      <c r="CI110" s="21"/>
      <c r="CJ110" s="21"/>
      <c r="CK110" s="21"/>
      <c r="CL110" s="12"/>
      <c r="CM110" s="21"/>
      <c r="CN110" s="21"/>
      <c r="CO110" s="21"/>
      <c r="CP110" s="21"/>
      <c r="CQ110" s="5">
        <v>93</v>
      </c>
      <c r="CR110" s="20">
        <v>0</v>
      </c>
      <c r="CS110" s="20">
        <v>8.1500000000000003E-2</v>
      </c>
      <c r="CT110" s="20">
        <f t="shared" si="60"/>
        <v>8.1500000000000003E-2</v>
      </c>
      <c r="CU110" s="21"/>
      <c r="CV110" s="12"/>
      <c r="CW110" s="21"/>
      <c r="CX110" s="21"/>
      <c r="CY110" s="21"/>
      <c r="CZ110" s="21"/>
      <c r="DA110" s="5">
        <f t="shared" si="42"/>
        <v>175</v>
      </c>
      <c r="DB110" s="20">
        <v>0</v>
      </c>
      <c r="DC110" s="22">
        <v>4.3799999999999999E-2</v>
      </c>
      <c r="DD110" s="20">
        <f t="shared" si="61"/>
        <v>4.3799999999999999E-2</v>
      </c>
      <c r="DE110" s="20"/>
      <c r="DF110" s="17"/>
      <c r="DG110" s="17"/>
      <c r="DH110" s="20"/>
      <c r="DI110" s="20"/>
      <c r="DJ110" s="20"/>
      <c r="DK110" s="21"/>
      <c r="DL110" s="17">
        <v>400</v>
      </c>
      <c r="DM110" s="17"/>
      <c r="DN110" s="20">
        <v>0</v>
      </c>
      <c r="DO110" s="20">
        <v>3.2199999999999999E-2</v>
      </c>
      <c r="DP110" s="20">
        <f t="shared" si="62"/>
        <v>3.2199999999999999E-2</v>
      </c>
      <c r="DQ110" s="20"/>
      <c r="DR110" s="17"/>
      <c r="DS110" s="17"/>
      <c r="DT110" s="20"/>
      <c r="DU110" s="22"/>
      <c r="DV110" s="20"/>
      <c r="DW110" s="21"/>
      <c r="DX110" s="5">
        <v>1075</v>
      </c>
      <c r="DY110" s="17"/>
      <c r="DZ110" s="20">
        <v>0</v>
      </c>
      <c r="EA110" s="20">
        <v>2.7699999999999999E-2</v>
      </c>
      <c r="EB110" s="20">
        <f t="shared" si="63"/>
        <v>2.7699999999999999E-2</v>
      </c>
      <c r="EC110" s="20"/>
      <c r="ED110" s="20"/>
      <c r="EE110" s="20"/>
      <c r="EF110" s="20"/>
      <c r="EG110" s="20"/>
      <c r="EH110" s="20"/>
      <c r="EI110" s="20"/>
      <c r="EJ110" s="20"/>
      <c r="EK110" s="17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4"/>
      <c r="FN110" s="3">
        <f t="shared" si="51"/>
        <v>8</v>
      </c>
      <c r="FO110" s="3">
        <f t="shared" si="52"/>
        <v>2000</v>
      </c>
    </row>
    <row r="111" spans="2:171" ht="15" x14ac:dyDescent="0.2">
      <c r="B111" s="3">
        <v>2000</v>
      </c>
      <c r="C111" s="3">
        <v>9</v>
      </c>
      <c r="D111" s="20"/>
      <c r="E111" s="5">
        <v>5.75</v>
      </c>
      <c r="F111" s="20">
        <v>0.48209999999999997</v>
      </c>
      <c r="G111" s="20">
        <f t="shared" si="34"/>
        <v>0.19289999999999999</v>
      </c>
      <c r="H111" s="20">
        <f t="shared" si="53"/>
        <v>0.67499999999999993</v>
      </c>
      <c r="I111" s="20"/>
      <c r="J111" s="5">
        <v>18</v>
      </c>
      <c r="K111" s="20">
        <v>0.48209999999999997</v>
      </c>
      <c r="L111" s="20">
        <f t="shared" si="35"/>
        <v>8.8400000000000006E-2</v>
      </c>
      <c r="M111" s="20">
        <f t="shared" si="31"/>
        <v>0.57050000000000001</v>
      </c>
      <c r="N111" s="20"/>
      <c r="O111" s="5">
        <v>18</v>
      </c>
      <c r="P111" s="27">
        <v>0.48209999999999997</v>
      </c>
      <c r="Q111" s="20">
        <f t="shared" si="36"/>
        <v>8.8400000000000006E-2</v>
      </c>
      <c r="R111" s="20">
        <f t="shared" si="54"/>
        <v>0.57050000000000001</v>
      </c>
      <c r="S111" s="20"/>
      <c r="T111" s="5">
        <v>100</v>
      </c>
      <c r="U111" s="20">
        <v>0.48209999999999997</v>
      </c>
      <c r="V111" s="20">
        <f t="shared" si="37"/>
        <v>5.0699999999999995E-2</v>
      </c>
      <c r="W111" s="20">
        <f t="shared" si="55"/>
        <v>0.53279999999999994</v>
      </c>
      <c r="X111" s="20"/>
      <c r="Y111" s="5">
        <v>325</v>
      </c>
      <c r="Z111" s="5"/>
      <c r="AA111" s="20">
        <v>0.48209999999999997</v>
      </c>
      <c r="AB111" s="20">
        <f t="shared" si="50"/>
        <v>3.9099999999999996E-2</v>
      </c>
      <c r="AC111" s="20">
        <f t="shared" si="56"/>
        <v>0.5212</v>
      </c>
      <c r="AD111" s="20"/>
      <c r="AE111" s="5">
        <v>125</v>
      </c>
      <c r="AF111" s="20">
        <v>0.48209999999999997</v>
      </c>
      <c r="AG111" s="20">
        <f t="shared" si="39"/>
        <v>4.5199999999999997E-2</v>
      </c>
      <c r="AH111" s="20">
        <f t="shared" si="57"/>
        <v>0.52729999999999999</v>
      </c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5">
        <v>350</v>
      </c>
      <c r="BC111" s="5"/>
      <c r="BD111" s="20">
        <v>0.48209999999999997</v>
      </c>
      <c r="BE111" s="20">
        <f t="shared" si="40"/>
        <v>3.3599999999999998E-2</v>
      </c>
      <c r="BF111" s="20">
        <f t="shared" si="58"/>
        <v>0.51569999999999994</v>
      </c>
      <c r="BG111" s="20"/>
      <c r="BH111" s="5">
        <v>1025</v>
      </c>
      <c r="BI111" s="5"/>
      <c r="BJ111" s="20">
        <v>0.48209999999999997</v>
      </c>
      <c r="BK111" s="20">
        <f t="shared" si="41"/>
        <v>2.9099999999999997E-2</v>
      </c>
      <c r="BL111" s="20">
        <f t="shared" si="59"/>
        <v>0.51119999999999999</v>
      </c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17"/>
      <c r="CA111" s="20"/>
      <c r="CB111" s="20"/>
      <c r="CC111" s="20"/>
      <c r="CD111" s="21"/>
      <c r="CE111" s="21"/>
      <c r="CF111" s="21"/>
      <c r="CG111" s="21"/>
      <c r="CH111" s="28"/>
      <c r="CI111" s="21"/>
      <c r="CJ111" s="21"/>
      <c r="CK111" s="21"/>
      <c r="CL111" s="12"/>
      <c r="CM111" s="21"/>
      <c r="CN111" s="21"/>
      <c r="CO111" s="21"/>
      <c r="CP111" s="21"/>
      <c r="CQ111" s="5">
        <v>93</v>
      </c>
      <c r="CR111" s="20">
        <v>0</v>
      </c>
      <c r="CS111" s="20">
        <v>8.1500000000000003E-2</v>
      </c>
      <c r="CT111" s="20">
        <f t="shared" si="60"/>
        <v>8.1500000000000003E-2</v>
      </c>
      <c r="CU111" s="21"/>
      <c r="CV111" s="12"/>
      <c r="CW111" s="21"/>
      <c r="CX111" s="21"/>
      <c r="CY111" s="21"/>
      <c r="CZ111" s="21"/>
      <c r="DA111" s="5">
        <f t="shared" si="42"/>
        <v>175</v>
      </c>
      <c r="DB111" s="20">
        <v>0</v>
      </c>
      <c r="DC111" s="22">
        <v>4.3799999999999999E-2</v>
      </c>
      <c r="DD111" s="20">
        <f t="shared" si="61"/>
        <v>4.3799999999999999E-2</v>
      </c>
      <c r="DE111" s="20"/>
      <c r="DF111" s="17"/>
      <c r="DG111" s="17"/>
      <c r="DH111" s="20"/>
      <c r="DI111" s="20"/>
      <c r="DJ111" s="20"/>
      <c r="DK111" s="21"/>
      <c r="DL111" s="17">
        <v>400</v>
      </c>
      <c r="DM111" s="17"/>
      <c r="DN111" s="20">
        <v>0</v>
      </c>
      <c r="DO111" s="20">
        <v>3.2199999999999999E-2</v>
      </c>
      <c r="DP111" s="20">
        <f t="shared" si="62"/>
        <v>3.2199999999999999E-2</v>
      </c>
      <c r="DQ111" s="20"/>
      <c r="DR111" s="17"/>
      <c r="DS111" s="17"/>
      <c r="DT111" s="20"/>
      <c r="DU111" s="22"/>
      <c r="DV111" s="20"/>
      <c r="DW111" s="21"/>
      <c r="DX111" s="5">
        <v>1075</v>
      </c>
      <c r="DY111" s="17"/>
      <c r="DZ111" s="20">
        <v>0</v>
      </c>
      <c r="EA111" s="20">
        <v>2.7699999999999999E-2</v>
      </c>
      <c r="EB111" s="20">
        <f t="shared" si="63"/>
        <v>2.7699999999999999E-2</v>
      </c>
      <c r="EC111" s="20"/>
      <c r="ED111" s="20"/>
      <c r="EE111" s="20"/>
      <c r="EF111" s="20"/>
      <c r="EG111" s="20"/>
      <c r="EH111" s="20"/>
      <c r="EI111" s="20"/>
      <c r="EJ111" s="20"/>
      <c r="EK111" s="17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4"/>
      <c r="FN111" s="3">
        <f t="shared" si="51"/>
        <v>9</v>
      </c>
      <c r="FO111" s="3">
        <f t="shared" si="52"/>
        <v>2000</v>
      </c>
    </row>
    <row r="112" spans="2:171" ht="15" x14ac:dyDescent="0.2">
      <c r="B112" s="3">
        <v>2000</v>
      </c>
      <c r="C112" s="3">
        <v>10</v>
      </c>
      <c r="D112" s="20"/>
      <c r="E112" s="5">
        <v>5.75</v>
      </c>
      <c r="F112" s="20">
        <v>0.55220000000000002</v>
      </c>
      <c r="G112" s="20">
        <f t="shared" si="34"/>
        <v>0.19289999999999999</v>
      </c>
      <c r="H112" s="20">
        <f t="shared" ref="H112:H117" si="64">(F112+G112)</f>
        <v>0.74509999999999998</v>
      </c>
      <c r="I112" s="20"/>
      <c r="J112" s="5">
        <v>18</v>
      </c>
      <c r="K112" s="20">
        <v>0.55220000000000002</v>
      </c>
      <c r="L112" s="20">
        <f t="shared" si="35"/>
        <v>8.8400000000000006E-2</v>
      </c>
      <c r="M112" s="20">
        <f t="shared" si="31"/>
        <v>0.64060000000000006</v>
      </c>
      <c r="N112" s="20"/>
      <c r="O112" s="5">
        <v>18</v>
      </c>
      <c r="P112" s="27">
        <v>0.55220000000000002</v>
      </c>
      <c r="Q112" s="20">
        <f t="shared" si="36"/>
        <v>8.8400000000000006E-2</v>
      </c>
      <c r="R112" s="20">
        <f t="shared" ref="R112:R117" si="65">(P112+Q112)</f>
        <v>0.64060000000000006</v>
      </c>
      <c r="S112" s="20"/>
      <c r="T112" s="5">
        <v>100</v>
      </c>
      <c r="U112" s="20">
        <v>0.55220000000000002</v>
      </c>
      <c r="V112" s="20">
        <f t="shared" si="37"/>
        <v>5.0699999999999995E-2</v>
      </c>
      <c r="W112" s="20">
        <f t="shared" ref="W112:W117" si="66">(U112+V112)</f>
        <v>0.60289999999999999</v>
      </c>
      <c r="X112" s="20"/>
      <c r="Y112" s="5">
        <v>325</v>
      </c>
      <c r="Z112" s="5"/>
      <c r="AA112" s="20">
        <v>0.55220000000000002</v>
      </c>
      <c r="AB112" s="20">
        <f t="shared" si="50"/>
        <v>3.9099999999999996E-2</v>
      </c>
      <c r="AC112" s="20">
        <f t="shared" ref="AC112:AC117" si="67">(AA112+AB112)</f>
        <v>0.59130000000000005</v>
      </c>
      <c r="AD112" s="20"/>
      <c r="AE112" s="5">
        <v>125</v>
      </c>
      <c r="AF112" s="20">
        <v>0.55220000000000002</v>
      </c>
      <c r="AG112" s="20">
        <f t="shared" si="39"/>
        <v>4.5199999999999997E-2</v>
      </c>
      <c r="AH112" s="20">
        <f t="shared" ref="AH112:AH117" si="68">(AF112+AG112)</f>
        <v>0.59740000000000004</v>
      </c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5">
        <v>350</v>
      </c>
      <c r="BC112" s="5"/>
      <c r="BD112" s="20">
        <v>0.55220000000000002</v>
      </c>
      <c r="BE112" s="20">
        <f t="shared" si="40"/>
        <v>3.3599999999999998E-2</v>
      </c>
      <c r="BF112" s="20">
        <f t="shared" ref="BF112:BF117" si="69">(BD112+BE112)</f>
        <v>0.58579999999999999</v>
      </c>
      <c r="BG112" s="20"/>
      <c r="BH112" s="5">
        <v>1025</v>
      </c>
      <c r="BI112" s="5"/>
      <c r="BJ112" s="20">
        <v>0.55220000000000002</v>
      </c>
      <c r="BK112" s="20">
        <f t="shared" si="41"/>
        <v>2.9099999999999997E-2</v>
      </c>
      <c r="BL112" s="20">
        <f t="shared" ref="BL112:BL117" si="70">(BJ112+BK112)</f>
        <v>0.58130000000000004</v>
      </c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17"/>
      <c r="CA112" s="20"/>
      <c r="CB112" s="20"/>
      <c r="CC112" s="20"/>
      <c r="CD112" s="21"/>
      <c r="CE112" s="21"/>
      <c r="CF112" s="21"/>
      <c r="CG112" s="21"/>
      <c r="CH112" s="28"/>
      <c r="CI112" s="21"/>
      <c r="CJ112" s="21"/>
      <c r="CK112" s="21"/>
      <c r="CL112" s="12"/>
      <c r="CM112" s="21"/>
      <c r="CN112" s="21"/>
      <c r="CO112" s="21"/>
      <c r="CP112" s="21"/>
      <c r="CQ112" s="5">
        <v>93</v>
      </c>
      <c r="CR112" s="20">
        <v>0</v>
      </c>
      <c r="CS112" s="20">
        <v>8.1500000000000003E-2</v>
      </c>
      <c r="CT112" s="20">
        <f t="shared" ref="CT112:CT117" si="71">(CR112+CS112)</f>
        <v>8.1500000000000003E-2</v>
      </c>
      <c r="CU112" s="21"/>
      <c r="CV112" s="12"/>
      <c r="CW112" s="21"/>
      <c r="CX112" s="21"/>
      <c r="CY112" s="21"/>
      <c r="CZ112" s="21"/>
      <c r="DA112" s="5">
        <f t="shared" si="42"/>
        <v>175</v>
      </c>
      <c r="DB112" s="20">
        <v>0</v>
      </c>
      <c r="DC112" s="22">
        <v>4.3799999999999999E-2</v>
      </c>
      <c r="DD112" s="20">
        <f t="shared" ref="DD112:DD117" si="72">(DB112+DC112)</f>
        <v>4.3799999999999999E-2</v>
      </c>
      <c r="DE112" s="20"/>
      <c r="DF112" s="17"/>
      <c r="DG112" s="17"/>
      <c r="DH112" s="20"/>
      <c r="DI112" s="20"/>
      <c r="DJ112" s="20"/>
      <c r="DK112" s="21"/>
      <c r="DL112" s="17">
        <v>400</v>
      </c>
      <c r="DM112" s="17"/>
      <c r="DN112" s="20">
        <v>0</v>
      </c>
      <c r="DO112" s="20">
        <v>3.2199999999999999E-2</v>
      </c>
      <c r="DP112" s="20">
        <f t="shared" ref="DP112:DP117" si="73">(DN112+DO112)</f>
        <v>3.2199999999999999E-2</v>
      </c>
      <c r="DQ112" s="20"/>
      <c r="DR112" s="17"/>
      <c r="DS112" s="17"/>
      <c r="DT112" s="20"/>
      <c r="DU112" s="22"/>
      <c r="DV112" s="20"/>
      <c r="DW112" s="21"/>
      <c r="DX112" s="5">
        <v>1075</v>
      </c>
      <c r="DY112" s="17"/>
      <c r="DZ112" s="20">
        <v>0</v>
      </c>
      <c r="EA112" s="20">
        <v>2.7699999999999999E-2</v>
      </c>
      <c r="EB112" s="20">
        <f t="shared" ref="EB112:EB117" si="74">(DZ112+EA112)</f>
        <v>2.7699999999999999E-2</v>
      </c>
      <c r="EC112" s="20"/>
      <c r="ED112" s="20"/>
      <c r="EE112" s="20"/>
      <c r="EF112" s="20"/>
      <c r="EG112" s="20"/>
      <c r="EH112" s="20"/>
      <c r="EI112" s="20"/>
      <c r="EJ112" s="20"/>
      <c r="EK112" s="17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4"/>
      <c r="FN112" s="3">
        <f t="shared" si="51"/>
        <v>10</v>
      </c>
      <c r="FO112" s="3">
        <f t="shared" si="52"/>
        <v>2000</v>
      </c>
    </row>
    <row r="113" spans="2:171" ht="15" x14ac:dyDescent="0.2">
      <c r="B113" s="3">
        <v>2000</v>
      </c>
      <c r="C113" s="3">
        <v>11</v>
      </c>
      <c r="D113" s="20"/>
      <c r="E113" s="5">
        <v>5.75</v>
      </c>
      <c r="F113" s="20">
        <v>0.59550000000000003</v>
      </c>
      <c r="G113" s="20">
        <f t="shared" si="34"/>
        <v>0.19289999999999999</v>
      </c>
      <c r="H113" s="20">
        <f t="shared" si="64"/>
        <v>0.78839999999999999</v>
      </c>
      <c r="I113" s="20"/>
      <c r="J113" s="5">
        <v>18</v>
      </c>
      <c r="K113" s="20">
        <v>0.59550000000000003</v>
      </c>
      <c r="L113" s="20">
        <f t="shared" si="35"/>
        <v>8.8400000000000006E-2</v>
      </c>
      <c r="M113" s="20">
        <f t="shared" si="31"/>
        <v>0.68390000000000006</v>
      </c>
      <c r="N113" s="20"/>
      <c r="O113" s="5">
        <v>18</v>
      </c>
      <c r="P113" s="27">
        <v>0.59550000000000003</v>
      </c>
      <c r="Q113" s="20">
        <f t="shared" si="36"/>
        <v>8.8400000000000006E-2</v>
      </c>
      <c r="R113" s="20">
        <f t="shared" si="65"/>
        <v>0.68390000000000006</v>
      </c>
      <c r="S113" s="20"/>
      <c r="T113" s="5">
        <v>100</v>
      </c>
      <c r="U113" s="20">
        <v>0.59550000000000003</v>
      </c>
      <c r="V113" s="20">
        <f t="shared" si="37"/>
        <v>5.0699999999999995E-2</v>
      </c>
      <c r="W113" s="20">
        <f t="shared" si="66"/>
        <v>0.6462</v>
      </c>
      <c r="X113" s="20"/>
      <c r="Y113" s="5">
        <v>325</v>
      </c>
      <c r="Z113" s="5"/>
      <c r="AA113" s="20">
        <v>0.59550000000000003</v>
      </c>
      <c r="AB113" s="20">
        <f t="shared" si="50"/>
        <v>3.9099999999999996E-2</v>
      </c>
      <c r="AC113" s="20">
        <f t="shared" si="67"/>
        <v>0.63460000000000005</v>
      </c>
      <c r="AD113" s="20"/>
      <c r="AE113" s="5">
        <v>125</v>
      </c>
      <c r="AF113" s="20">
        <v>0.49770000000000003</v>
      </c>
      <c r="AG113" s="20">
        <f t="shared" si="39"/>
        <v>4.5199999999999997E-2</v>
      </c>
      <c r="AH113" s="20">
        <f t="shared" si="68"/>
        <v>0.54290000000000005</v>
      </c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5">
        <v>350</v>
      </c>
      <c r="BC113" s="5"/>
      <c r="BD113" s="20">
        <v>0.49770000000000003</v>
      </c>
      <c r="BE113" s="20">
        <f t="shared" si="40"/>
        <v>3.3599999999999998E-2</v>
      </c>
      <c r="BF113" s="20">
        <f t="shared" si="69"/>
        <v>0.53129999999999999</v>
      </c>
      <c r="BG113" s="20"/>
      <c r="BH113" s="5">
        <v>1025</v>
      </c>
      <c r="BI113" s="5"/>
      <c r="BJ113" s="20">
        <v>0.49770000000000003</v>
      </c>
      <c r="BK113" s="20">
        <f t="shared" si="41"/>
        <v>2.9099999999999997E-2</v>
      </c>
      <c r="BL113" s="20">
        <f t="shared" si="70"/>
        <v>0.52680000000000005</v>
      </c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17"/>
      <c r="CA113" s="20"/>
      <c r="CB113" s="20"/>
      <c r="CC113" s="20"/>
      <c r="CD113" s="21"/>
      <c r="CE113" s="21"/>
      <c r="CF113" s="21"/>
      <c r="CG113" s="21"/>
      <c r="CH113" s="28"/>
      <c r="CI113" s="21"/>
      <c r="CJ113" s="21"/>
      <c r="CK113" s="21"/>
      <c r="CL113" s="12"/>
      <c r="CM113" s="21"/>
      <c r="CN113" s="21"/>
      <c r="CO113" s="21"/>
      <c r="CP113" s="21"/>
      <c r="CQ113" s="5">
        <v>93</v>
      </c>
      <c r="CR113" s="20">
        <v>0</v>
      </c>
      <c r="CS113" s="20">
        <v>8.1500000000000003E-2</v>
      </c>
      <c r="CT113" s="20">
        <f t="shared" si="71"/>
        <v>8.1500000000000003E-2</v>
      </c>
      <c r="CU113" s="21"/>
      <c r="CV113" s="12"/>
      <c r="CW113" s="21"/>
      <c r="CX113" s="21"/>
      <c r="CY113" s="21"/>
      <c r="CZ113" s="21"/>
      <c r="DA113" s="5">
        <f t="shared" si="42"/>
        <v>175</v>
      </c>
      <c r="DB113" s="20">
        <v>0</v>
      </c>
      <c r="DC113" s="22">
        <v>4.3799999999999999E-2</v>
      </c>
      <c r="DD113" s="20">
        <f t="shared" si="72"/>
        <v>4.3799999999999999E-2</v>
      </c>
      <c r="DE113" s="20"/>
      <c r="DF113" s="17"/>
      <c r="DG113" s="17"/>
      <c r="DH113" s="20"/>
      <c r="DI113" s="20"/>
      <c r="DJ113" s="20"/>
      <c r="DK113" s="21"/>
      <c r="DL113" s="17">
        <v>400</v>
      </c>
      <c r="DM113" s="17"/>
      <c r="DN113" s="20">
        <v>0</v>
      </c>
      <c r="DO113" s="20">
        <v>3.2199999999999999E-2</v>
      </c>
      <c r="DP113" s="20">
        <f t="shared" si="73"/>
        <v>3.2199999999999999E-2</v>
      </c>
      <c r="DQ113" s="20"/>
      <c r="DR113" s="17"/>
      <c r="DS113" s="17"/>
      <c r="DT113" s="20"/>
      <c r="DU113" s="22"/>
      <c r="DV113" s="20"/>
      <c r="DW113" s="21"/>
      <c r="DX113" s="5">
        <v>1075</v>
      </c>
      <c r="DY113" s="17"/>
      <c r="DZ113" s="20">
        <v>0</v>
      </c>
      <c r="EA113" s="20">
        <v>2.7699999999999999E-2</v>
      </c>
      <c r="EB113" s="20">
        <f t="shared" si="74"/>
        <v>2.7699999999999999E-2</v>
      </c>
      <c r="EC113" s="20"/>
      <c r="ED113" s="20"/>
      <c r="EE113" s="20"/>
      <c r="EF113" s="20"/>
      <c r="EG113" s="20"/>
      <c r="EH113" s="20"/>
      <c r="EI113" s="20"/>
      <c r="EJ113" s="20"/>
      <c r="EK113" s="17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4"/>
      <c r="FN113" s="3">
        <f t="shared" si="51"/>
        <v>11</v>
      </c>
      <c r="FO113" s="3">
        <f t="shared" si="52"/>
        <v>2000</v>
      </c>
    </row>
    <row r="114" spans="2:171" ht="15" x14ac:dyDescent="0.2">
      <c r="B114" s="3">
        <v>2000</v>
      </c>
      <c r="C114" s="3">
        <v>12</v>
      </c>
      <c r="D114" s="20"/>
      <c r="E114" s="5">
        <v>5.75</v>
      </c>
      <c r="F114" s="20">
        <v>0.73129999999999995</v>
      </c>
      <c r="G114" s="20">
        <f t="shared" si="34"/>
        <v>0.19289999999999999</v>
      </c>
      <c r="H114" s="20">
        <f t="shared" si="64"/>
        <v>0.92419999999999991</v>
      </c>
      <c r="I114" s="20"/>
      <c r="J114" s="5">
        <v>18</v>
      </c>
      <c r="K114" s="20">
        <v>0.73129999999999995</v>
      </c>
      <c r="L114" s="20">
        <f t="shared" si="35"/>
        <v>8.8400000000000006E-2</v>
      </c>
      <c r="M114" s="20">
        <f t="shared" si="31"/>
        <v>0.81969999999999998</v>
      </c>
      <c r="N114" s="20"/>
      <c r="O114" s="5">
        <v>18</v>
      </c>
      <c r="P114" s="27">
        <v>0.73129999999999995</v>
      </c>
      <c r="Q114" s="20">
        <f t="shared" si="36"/>
        <v>8.8400000000000006E-2</v>
      </c>
      <c r="R114" s="20">
        <f t="shared" si="65"/>
        <v>0.81969999999999998</v>
      </c>
      <c r="S114" s="20"/>
      <c r="T114" s="5">
        <v>100</v>
      </c>
      <c r="U114" s="20">
        <v>0.73129999999999995</v>
      </c>
      <c r="V114" s="20">
        <f t="shared" si="37"/>
        <v>5.0699999999999995E-2</v>
      </c>
      <c r="W114" s="20">
        <f t="shared" si="66"/>
        <v>0.78199999999999992</v>
      </c>
      <c r="X114" s="20"/>
      <c r="Y114" s="5">
        <v>325</v>
      </c>
      <c r="Z114" s="5"/>
      <c r="AA114" s="20">
        <v>0.73129999999999995</v>
      </c>
      <c r="AB114" s="20">
        <f t="shared" si="50"/>
        <v>3.9099999999999996E-2</v>
      </c>
      <c r="AC114" s="20">
        <f t="shared" si="67"/>
        <v>0.77039999999999997</v>
      </c>
      <c r="AD114" s="20"/>
      <c r="AE114" s="5">
        <v>125</v>
      </c>
      <c r="AF114" s="20">
        <v>0.62919999999999998</v>
      </c>
      <c r="AG114" s="20">
        <f t="shared" si="39"/>
        <v>4.5199999999999997E-2</v>
      </c>
      <c r="AH114" s="20">
        <f t="shared" si="68"/>
        <v>0.6744</v>
      </c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5">
        <v>350</v>
      </c>
      <c r="BC114" s="5"/>
      <c r="BD114" s="20">
        <v>0.62919999999999998</v>
      </c>
      <c r="BE114" s="20">
        <f t="shared" si="40"/>
        <v>3.3599999999999998E-2</v>
      </c>
      <c r="BF114" s="20">
        <f t="shared" si="69"/>
        <v>0.66279999999999994</v>
      </c>
      <c r="BG114" s="20"/>
      <c r="BH114" s="5">
        <v>1025</v>
      </c>
      <c r="BI114" s="5"/>
      <c r="BJ114" s="20">
        <v>0.62919999999999998</v>
      </c>
      <c r="BK114" s="20">
        <f t="shared" si="41"/>
        <v>2.9099999999999997E-2</v>
      </c>
      <c r="BL114" s="20">
        <f t="shared" si="70"/>
        <v>0.6583</v>
      </c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17"/>
      <c r="CA114" s="20"/>
      <c r="CB114" s="20"/>
      <c r="CC114" s="20"/>
      <c r="CD114" s="21"/>
      <c r="CE114" s="21"/>
      <c r="CF114" s="21"/>
      <c r="CG114" s="21"/>
      <c r="CH114" s="28"/>
      <c r="CI114" s="21"/>
      <c r="CJ114" s="21"/>
      <c r="CK114" s="21"/>
      <c r="CL114" s="12"/>
      <c r="CM114" s="21"/>
      <c r="CN114" s="21"/>
      <c r="CO114" s="21"/>
      <c r="CP114" s="21"/>
      <c r="CQ114" s="5">
        <v>93</v>
      </c>
      <c r="CR114" s="20">
        <v>0</v>
      </c>
      <c r="CS114" s="20">
        <v>8.1500000000000003E-2</v>
      </c>
      <c r="CT114" s="20">
        <f t="shared" si="71"/>
        <v>8.1500000000000003E-2</v>
      </c>
      <c r="CU114" s="21"/>
      <c r="CV114" s="12"/>
      <c r="CW114" s="21"/>
      <c r="CX114" s="21"/>
      <c r="CY114" s="21"/>
      <c r="CZ114" s="21"/>
      <c r="DA114" s="5">
        <f t="shared" si="42"/>
        <v>175</v>
      </c>
      <c r="DB114" s="20">
        <v>0</v>
      </c>
      <c r="DC114" s="22">
        <v>4.3799999999999999E-2</v>
      </c>
      <c r="DD114" s="20">
        <f t="shared" si="72"/>
        <v>4.3799999999999999E-2</v>
      </c>
      <c r="DE114" s="20"/>
      <c r="DF114" s="17"/>
      <c r="DG114" s="17"/>
      <c r="DH114" s="20"/>
      <c r="DI114" s="20"/>
      <c r="DJ114" s="20"/>
      <c r="DK114" s="21"/>
      <c r="DL114" s="17">
        <v>400</v>
      </c>
      <c r="DM114" s="17"/>
      <c r="DN114" s="20">
        <v>0</v>
      </c>
      <c r="DO114" s="20">
        <v>3.2199999999999999E-2</v>
      </c>
      <c r="DP114" s="20">
        <f t="shared" si="73"/>
        <v>3.2199999999999999E-2</v>
      </c>
      <c r="DQ114" s="20"/>
      <c r="DR114" s="17"/>
      <c r="DS114" s="17"/>
      <c r="DT114" s="20"/>
      <c r="DU114" s="22"/>
      <c r="DV114" s="20"/>
      <c r="DW114" s="21"/>
      <c r="DX114" s="5">
        <v>1075</v>
      </c>
      <c r="DY114" s="17"/>
      <c r="DZ114" s="20">
        <v>0</v>
      </c>
      <c r="EA114" s="20">
        <v>2.7699999999999999E-2</v>
      </c>
      <c r="EB114" s="20">
        <f t="shared" si="74"/>
        <v>2.7699999999999999E-2</v>
      </c>
      <c r="EC114" s="20"/>
      <c r="ED114" s="20"/>
      <c r="EE114" s="20"/>
      <c r="EF114" s="20"/>
      <c r="EG114" s="20"/>
      <c r="EH114" s="20"/>
      <c r="EI114" s="20"/>
      <c r="EJ114" s="20"/>
      <c r="EK114" s="17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4"/>
      <c r="FN114" s="3">
        <f t="shared" si="51"/>
        <v>12</v>
      </c>
      <c r="FO114" s="3">
        <f t="shared" si="52"/>
        <v>2000</v>
      </c>
    </row>
    <row r="115" spans="2:171" ht="15" x14ac:dyDescent="0.2">
      <c r="B115" s="3">
        <v>2001</v>
      </c>
      <c r="C115" s="3">
        <v>1</v>
      </c>
      <c r="D115" s="20"/>
      <c r="E115" s="5">
        <v>6.3</v>
      </c>
      <c r="F115" s="20">
        <v>0.89700000000000002</v>
      </c>
      <c r="G115" s="20">
        <v>0.19209999999999999</v>
      </c>
      <c r="H115" s="20">
        <f t="shared" si="64"/>
        <v>1.0891</v>
      </c>
      <c r="I115" s="20"/>
      <c r="J115" s="5">
        <v>18</v>
      </c>
      <c r="K115" s="20">
        <v>0.89700000000000002</v>
      </c>
      <c r="L115" s="20">
        <v>0.1045</v>
      </c>
      <c r="M115" s="20">
        <f t="shared" si="31"/>
        <v>1.0015000000000001</v>
      </c>
      <c r="N115" s="20"/>
      <c r="O115" s="5">
        <v>18</v>
      </c>
      <c r="P115" s="27">
        <f t="shared" ref="P115:P120" si="75">+F115</f>
        <v>0.89700000000000002</v>
      </c>
      <c r="Q115" s="20">
        <v>0.1045</v>
      </c>
      <c r="R115" s="20">
        <f t="shared" si="65"/>
        <v>1.0015000000000001</v>
      </c>
      <c r="S115" s="20"/>
      <c r="T115" s="5">
        <v>110</v>
      </c>
      <c r="U115" s="20">
        <f t="shared" ref="U115:U120" si="76">+P115</f>
        <v>0.89700000000000002</v>
      </c>
      <c r="V115" s="20">
        <v>5.6599999999999998E-2</v>
      </c>
      <c r="W115" s="20">
        <f t="shared" si="66"/>
        <v>0.9536</v>
      </c>
      <c r="X115" s="20"/>
      <c r="Y115" s="5">
        <v>495</v>
      </c>
      <c r="Z115" s="5"/>
      <c r="AA115" s="20">
        <f t="shared" ref="AA115:AA120" si="77">+U115</f>
        <v>0.89700000000000002</v>
      </c>
      <c r="AB115" s="20">
        <v>4.4999999999999998E-2</v>
      </c>
      <c r="AC115" s="20">
        <f t="shared" si="67"/>
        <v>0.94200000000000006</v>
      </c>
      <c r="AD115" s="20"/>
      <c r="AE115" s="5">
        <v>142</v>
      </c>
      <c r="AF115" s="20">
        <v>0.82040000000000002</v>
      </c>
      <c r="AG115" s="20">
        <v>5.3499999999999999E-2</v>
      </c>
      <c r="AH115" s="20">
        <f t="shared" si="68"/>
        <v>0.87390000000000001</v>
      </c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5">
        <v>527</v>
      </c>
      <c r="BC115" s="5"/>
      <c r="BD115" s="20">
        <f t="shared" ref="BD115:BD146" si="78">+AF115</f>
        <v>0.82040000000000002</v>
      </c>
      <c r="BE115" s="20">
        <v>4.19E-2</v>
      </c>
      <c r="BF115" s="20">
        <f t="shared" si="69"/>
        <v>0.86230000000000007</v>
      </c>
      <c r="BG115" s="20"/>
      <c r="BH115" s="5">
        <v>1532</v>
      </c>
      <c r="BI115" s="5"/>
      <c r="BJ115" s="20">
        <f t="shared" ref="BJ115:BJ120" si="79">+BD115</f>
        <v>0.82040000000000002</v>
      </c>
      <c r="BK115" s="20">
        <v>3.7400000000000003E-2</v>
      </c>
      <c r="BL115" s="20">
        <f t="shared" si="70"/>
        <v>0.85780000000000001</v>
      </c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17"/>
      <c r="CA115" s="20"/>
      <c r="CB115" s="20"/>
      <c r="CC115" s="20"/>
      <c r="CD115" s="21"/>
      <c r="CE115" s="21"/>
      <c r="CF115" s="21"/>
      <c r="CG115" s="21"/>
      <c r="CH115" s="28"/>
      <c r="CI115" s="21"/>
      <c r="CJ115" s="21"/>
      <c r="CK115" s="21"/>
      <c r="CL115" s="12"/>
      <c r="CM115" s="21"/>
      <c r="CN115" s="21"/>
      <c r="CO115" s="21"/>
      <c r="CP115" s="21"/>
      <c r="CQ115" s="5">
        <v>85</v>
      </c>
      <c r="CR115" s="20">
        <v>0</v>
      </c>
      <c r="CS115" s="20">
        <v>9.1700000000000004E-2</v>
      </c>
      <c r="CT115" s="20">
        <f t="shared" si="71"/>
        <v>9.1700000000000004E-2</v>
      </c>
      <c r="CU115" s="21"/>
      <c r="CV115" s="5">
        <v>145</v>
      </c>
      <c r="CW115" s="20">
        <v>0</v>
      </c>
      <c r="CX115" s="20">
        <v>4.3799999999999999E-2</v>
      </c>
      <c r="CY115" s="20">
        <f t="shared" ref="CY115:CY120" si="80">(CW115+CX115)</f>
        <v>4.3799999999999999E-2</v>
      </c>
      <c r="CZ115" s="21"/>
      <c r="DA115" s="5">
        <v>177</v>
      </c>
      <c r="DB115" s="20">
        <v>0</v>
      </c>
      <c r="DC115" s="22">
        <v>4.3799999999999999E-2</v>
      </c>
      <c r="DD115" s="20">
        <f t="shared" si="72"/>
        <v>4.3799999999999999E-2</v>
      </c>
      <c r="DE115" s="20"/>
      <c r="DF115" s="17"/>
      <c r="DG115" s="17"/>
      <c r="DH115" s="20"/>
      <c r="DI115" s="20"/>
      <c r="DJ115" s="20"/>
      <c r="DK115" s="21"/>
      <c r="DL115" s="17">
        <v>562</v>
      </c>
      <c r="DM115" s="17"/>
      <c r="DN115" s="20">
        <v>0</v>
      </c>
      <c r="DO115" s="20">
        <v>3.2199999999999999E-2</v>
      </c>
      <c r="DP115" s="20">
        <f t="shared" si="73"/>
        <v>3.2199999999999999E-2</v>
      </c>
      <c r="DQ115" s="20"/>
      <c r="DR115" s="17"/>
      <c r="DS115" s="17"/>
      <c r="DT115" s="20"/>
      <c r="DU115" s="22"/>
      <c r="DV115" s="20"/>
      <c r="DW115" s="21"/>
      <c r="DX115" s="5">
        <v>1567</v>
      </c>
      <c r="DY115" s="17"/>
      <c r="DZ115" s="20">
        <v>0</v>
      </c>
      <c r="EA115" s="20">
        <v>2.7699999999999999E-2</v>
      </c>
      <c r="EB115" s="20">
        <f t="shared" si="74"/>
        <v>2.7699999999999999E-2</v>
      </c>
      <c r="EC115" s="20"/>
      <c r="ED115" s="20"/>
      <c r="EE115" s="20"/>
      <c r="EF115" s="20"/>
      <c r="EG115" s="20"/>
      <c r="EH115" s="20"/>
      <c r="EI115" s="20"/>
      <c r="EJ115" s="20"/>
      <c r="EK115" s="17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4"/>
      <c r="FN115" s="3">
        <f t="shared" si="51"/>
        <v>1</v>
      </c>
      <c r="FO115" s="3">
        <f t="shared" si="52"/>
        <v>2001</v>
      </c>
    </row>
    <row r="116" spans="2:171" ht="15" x14ac:dyDescent="0.2">
      <c r="B116" s="3">
        <v>2001</v>
      </c>
      <c r="C116" s="3">
        <v>2</v>
      </c>
      <c r="D116" s="20"/>
      <c r="E116" s="5">
        <v>6.3</v>
      </c>
      <c r="F116" s="20">
        <v>0.68189999999999995</v>
      </c>
      <c r="G116" s="20">
        <v>0.19209999999999999</v>
      </c>
      <c r="H116" s="20">
        <f t="shared" si="64"/>
        <v>0.87399999999999989</v>
      </c>
      <c r="I116" s="20"/>
      <c r="J116" s="5">
        <v>18</v>
      </c>
      <c r="K116" s="20">
        <v>0.68189999999999995</v>
      </c>
      <c r="L116" s="20">
        <v>0.1045</v>
      </c>
      <c r="M116" s="20">
        <f t="shared" si="31"/>
        <v>0.78639999999999999</v>
      </c>
      <c r="N116" s="20"/>
      <c r="O116" s="5">
        <v>18</v>
      </c>
      <c r="P116" s="27">
        <f t="shared" si="75"/>
        <v>0.68189999999999995</v>
      </c>
      <c r="Q116" s="20">
        <v>0.1045</v>
      </c>
      <c r="R116" s="20">
        <f t="shared" si="65"/>
        <v>0.78639999999999999</v>
      </c>
      <c r="S116" s="20"/>
      <c r="T116" s="5">
        <v>110</v>
      </c>
      <c r="U116" s="20">
        <f t="shared" si="76"/>
        <v>0.68189999999999995</v>
      </c>
      <c r="V116" s="20">
        <v>5.6599999999999998E-2</v>
      </c>
      <c r="W116" s="20">
        <f t="shared" si="66"/>
        <v>0.73849999999999993</v>
      </c>
      <c r="X116" s="20"/>
      <c r="Y116" s="5">
        <v>495</v>
      </c>
      <c r="Z116" s="5"/>
      <c r="AA116" s="20">
        <f t="shared" si="77"/>
        <v>0.68189999999999995</v>
      </c>
      <c r="AB116" s="20">
        <v>4.4999999999999998E-2</v>
      </c>
      <c r="AC116" s="20">
        <f t="shared" si="67"/>
        <v>0.72689999999999999</v>
      </c>
      <c r="AD116" s="20"/>
      <c r="AE116" s="5">
        <v>142</v>
      </c>
      <c r="AF116" s="20">
        <v>0.6119</v>
      </c>
      <c r="AG116" s="20">
        <v>5.3499999999999999E-2</v>
      </c>
      <c r="AH116" s="20">
        <f t="shared" si="68"/>
        <v>0.66539999999999999</v>
      </c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5">
        <v>527</v>
      </c>
      <c r="BC116" s="5"/>
      <c r="BD116" s="20">
        <f t="shared" si="78"/>
        <v>0.6119</v>
      </c>
      <c r="BE116" s="20">
        <v>4.19E-2</v>
      </c>
      <c r="BF116" s="20">
        <f t="shared" si="69"/>
        <v>0.65380000000000005</v>
      </c>
      <c r="BG116" s="20"/>
      <c r="BH116" s="5">
        <v>1532</v>
      </c>
      <c r="BI116" s="5"/>
      <c r="BJ116" s="20">
        <f t="shared" si="79"/>
        <v>0.6119</v>
      </c>
      <c r="BK116" s="20">
        <v>3.7400000000000003E-2</v>
      </c>
      <c r="BL116" s="20">
        <f t="shared" si="70"/>
        <v>0.64929999999999999</v>
      </c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17"/>
      <c r="CA116" s="20"/>
      <c r="CB116" s="20"/>
      <c r="CC116" s="20"/>
      <c r="CD116" s="21"/>
      <c r="CE116" s="21"/>
      <c r="CF116" s="21"/>
      <c r="CG116" s="21"/>
      <c r="CH116" s="28"/>
      <c r="CI116" s="21"/>
      <c r="CJ116" s="21"/>
      <c r="CK116" s="21"/>
      <c r="CL116" s="12"/>
      <c r="CM116" s="21"/>
      <c r="CN116" s="21"/>
      <c r="CO116" s="21"/>
      <c r="CP116" s="21"/>
      <c r="CQ116" s="5">
        <v>85</v>
      </c>
      <c r="CR116" s="20">
        <v>0</v>
      </c>
      <c r="CS116" s="20">
        <v>9.1700000000000004E-2</v>
      </c>
      <c r="CT116" s="20">
        <f t="shared" si="71"/>
        <v>9.1700000000000004E-2</v>
      </c>
      <c r="CU116" s="21"/>
      <c r="CV116" s="5">
        <v>145</v>
      </c>
      <c r="CW116" s="20">
        <v>0</v>
      </c>
      <c r="CX116" s="20">
        <v>4.3799999999999999E-2</v>
      </c>
      <c r="CY116" s="20">
        <f t="shared" si="80"/>
        <v>4.3799999999999999E-2</v>
      </c>
      <c r="CZ116" s="21"/>
      <c r="DA116" s="5">
        <v>177</v>
      </c>
      <c r="DB116" s="20">
        <v>0</v>
      </c>
      <c r="DC116" s="22">
        <v>4.3799999999999999E-2</v>
      </c>
      <c r="DD116" s="20">
        <f t="shared" si="72"/>
        <v>4.3799999999999999E-2</v>
      </c>
      <c r="DE116" s="20"/>
      <c r="DF116" s="17"/>
      <c r="DG116" s="17"/>
      <c r="DH116" s="20"/>
      <c r="DI116" s="20"/>
      <c r="DJ116" s="20"/>
      <c r="DK116" s="21"/>
      <c r="DL116" s="17">
        <v>562</v>
      </c>
      <c r="DM116" s="17"/>
      <c r="DN116" s="20">
        <v>0</v>
      </c>
      <c r="DO116" s="20">
        <v>3.2199999999999999E-2</v>
      </c>
      <c r="DP116" s="20">
        <f t="shared" si="73"/>
        <v>3.2199999999999999E-2</v>
      </c>
      <c r="DQ116" s="20"/>
      <c r="DR116" s="17"/>
      <c r="DS116" s="17"/>
      <c r="DT116" s="20"/>
      <c r="DU116" s="22"/>
      <c r="DV116" s="20"/>
      <c r="DW116" s="21"/>
      <c r="DX116" s="5">
        <v>1567</v>
      </c>
      <c r="DY116" s="17"/>
      <c r="DZ116" s="20">
        <v>0</v>
      </c>
      <c r="EA116" s="20">
        <v>2.7699999999999999E-2</v>
      </c>
      <c r="EB116" s="20">
        <f t="shared" si="74"/>
        <v>2.7699999999999999E-2</v>
      </c>
      <c r="EC116" s="20"/>
      <c r="ED116" s="20"/>
      <c r="EE116" s="20"/>
      <c r="EF116" s="20"/>
      <c r="EG116" s="20"/>
      <c r="EH116" s="20"/>
      <c r="EI116" s="20"/>
      <c r="EJ116" s="20"/>
      <c r="EK116" s="17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4"/>
      <c r="FN116" s="3">
        <f t="shared" si="51"/>
        <v>2</v>
      </c>
      <c r="FO116" s="3">
        <f t="shared" si="52"/>
        <v>2001</v>
      </c>
    </row>
    <row r="117" spans="2:171" ht="15" x14ac:dyDescent="0.2">
      <c r="B117" s="3">
        <v>2001</v>
      </c>
      <c r="C117" s="3">
        <v>3</v>
      </c>
      <c r="D117" s="20"/>
      <c r="E117" s="5">
        <v>6.3</v>
      </c>
      <c r="F117" s="20">
        <v>0.60709999999999997</v>
      </c>
      <c r="G117" s="20">
        <v>0.19209999999999999</v>
      </c>
      <c r="H117" s="20">
        <f t="shared" si="64"/>
        <v>0.79919999999999991</v>
      </c>
      <c r="I117" s="20"/>
      <c r="J117" s="5">
        <v>18</v>
      </c>
      <c r="K117" s="20">
        <v>0.60709999999999997</v>
      </c>
      <c r="L117" s="20">
        <v>0.1045</v>
      </c>
      <c r="M117" s="20">
        <f t="shared" si="31"/>
        <v>0.71160000000000001</v>
      </c>
      <c r="N117" s="20"/>
      <c r="O117" s="5">
        <v>18</v>
      </c>
      <c r="P117" s="27">
        <f t="shared" si="75"/>
        <v>0.60709999999999997</v>
      </c>
      <c r="Q117" s="20">
        <v>0.1045</v>
      </c>
      <c r="R117" s="20">
        <f t="shared" si="65"/>
        <v>0.71160000000000001</v>
      </c>
      <c r="S117" s="20"/>
      <c r="T117" s="5">
        <v>110</v>
      </c>
      <c r="U117" s="20">
        <f t="shared" si="76"/>
        <v>0.60709999999999997</v>
      </c>
      <c r="V117" s="20">
        <v>5.6599999999999998E-2</v>
      </c>
      <c r="W117" s="20">
        <f t="shared" si="66"/>
        <v>0.66369999999999996</v>
      </c>
      <c r="X117" s="20"/>
      <c r="Y117" s="5">
        <v>495</v>
      </c>
      <c r="Z117" s="5"/>
      <c r="AA117" s="20">
        <f t="shared" si="77"/>
        <v>0.60709999999999997</v>
      </c>
      <c r="AB117" s="20">
        <v>4.4999999999999998E-2</v>
      </c>
      <c r="AC117" s="20">
        <f t="shared" si="67"/>
        <v>0.65210000000000001</v>
      </c>
      <c r="AD117" s="20"/>
      <c r="AE117" s="5">
        <v>142</v>
      </c>
      <c r="AF117" s="20">
        <v>0.53300000000000003</v>
      </c>
      <c r="AG117" s="20">
        <v>5.3499999999999999E-2</v>
      </c>
      <c r="AH117" s="20">
        <f t="shared" si="68"/>
        <v>0.58650000000000002</v>
      </c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5">
        <v>527</v>
      </c>
      <c r="BC117" s="5"/>
      <c r="BD117" s="20">
        <f t="shared" si="78"/>
        <v>0.53300000000000003</v>
      </c>
      <c r="BE117" s="20">
        <v>4.19E-2</v>
      </c>
      <c r="BF117" s="20">
        <f t="shared" si="69"/>
        <v>0.57490000000000008</v>
      </c>
      <c r="BG117" s="20"/>
      <c r="BH117" s="5">
        <v>1532</v>
      </c>
      <c r="BI117" s="5"/>
      <c r="BJ117" s="20">
        <f t="shared" si="79"/>
        <v>0.53300000000000003</v>
      </c>
      <c r="BK117" s="20">
        <v>3.7400000000000003E-2</v>
      </c>
      <c r="BL117" s="20">
        <f t="shared" si="70"/>
        <v>0.57040000000000002</v>
      </c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17"/>
      <c r="CA117" s="20"/>
      <c r="CB117" s="20"/>
      <c r="CC117" s="20"/>
      <c r="CD117" s="21"/>
      <c r="CE117" s="21"/>
      <c r="CF117" s="21"/>
      <c r="CG117" s="21"/>
      <c r="CH117" s="28"/>
      <c r="CI117" s="21"/>
      <c r="CJ117" s="21"/>
      <c r="CK117" s="21"/>
      <c r="CL117" s="12"/>
      <c r="CM117" s="21"/>
      <c r="CN117" s="21"/>
      <c r="CO117" s="21"/>
      <c r="CP117" s="21"/>
      <c r="CQ117" s="5">
        <v>85</v>
      </c>
      <c r="CR117" s="20">
        <v>0</v>
      </c>
      <c r="CS117" s="20">
        <v>9.1700000000000004E-2</v>
      </c>
      <c r="CT117" s="20">
        <f t="shared" si="71"/>
        <v>9.1700000000000004E-2</v>
      </c>
      <c r="CU117" s="21"/>
      <c r="CV117" s="5">
        <v>145</v>
      </c>
      <c r="CW117" s="20">
        <v>0</v>
      </c>
      <c r="CX117" s="20">
        <v>4.3799999999999999E-2</v>
      </c>
      <c r="CY117" s="20">
        <f t="shared" si="80"/>
        <v>4.3799999999999999E-2</v>
      </c>
      <c r="CZ117" s="21"/>
      <c r="DA117" s="5">
        <v>177</v>
      </c>
      <c r="DB117" s="20">
        <v>0</v>
      </c>
      <c r="DC117" s="22">
        <v>4.3799999999999999E-2</v>
      </c>
      <c r="DD117" s="20">
        <f t="shared" si="72"/>
        <v>4.3799999999999999E-2</v>
      </c>
      <c r="DE117" s="20"/>
      <c r="DF117" s="17"/>
      <c r="DG117" s="17"/>
      <c r="DH117" s="20"/>
      <c r="DI117" s="20"/>
      <c r="DJ117" s="20"/>
      <c r="DK117" s="21"/>
      <c r="DL117" s="17">
        <v>562</v>
      </c>
      <c r="DM117" s="17"/>
      <c r="DN117" s="20">
        <v>0</v>
      </c>
      <c r="DO117" s="20">
        <v>3.2199999999999999E-2</v>
      </c>
      <c r="DP117" s="20">
        <f t="shared" si="73"/>
        <v>3.2199999999999999E-2</v>
      </c>
      <c r="DQ117" s="20"/>
      <c r="DR117" s="17"/>
      <c r="DS117" s="17"/>
      <c r="DT117" s="20"/>
      <c r="DU117" s="22"/>
      <c r="DV117" s="20"/>
      <c r="DW117" s="21"/>
      <c r="DX117" s="5">
        <v>1567</v>
      </c>
      <c r="DY117" s="17"/>
      <c r="DZ117" s="20">
        <v>0</v>
      </c>
      <c r="EA117" s="20">
        <v>2.7699999999999999E-2</v>
      </c>
      <c r="EB117" s="20">
        <f t="shared" si="74"/>
        <v>2.7699999999999999E-2</v>
      </c>
      <c r="EC117" s="20"/>
      <c r="ED117" s="20"/>
      <c r="EE117" s="20"/>
      <c r="EF117" s="20"/>
      <c r="EG117" s="20"/>
      <c r="EH117" s="20"/>
      <c r="EI117" s="20"/>
      <c r="EJ117" s="20"/>
      <c r="EK117" s="17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4"/>
      <c r="FN117" s="3">
        <f t="shared" si="51"/>
        <v>3</v>
      </c>
      <c r="FO117" s="3">
        <f t="shared" si="52"/>
        <v>2001</v>
      </c>
    </row>
    <row r="118" spans="2:171" ht="15" x14ac:dyDescent="0.2">
      <c r="B118" s="3">
        <v>2001</v>
      </c>
      <c r="C118" s="3">
        <v>4</v>
      </c>
      <c r="D118" s="20"/>
      <c r="E118" s="5">
        <v>6.3</v>
      </c>
      <c r="F118" s="20">
        <v>0.60070000000000001</v>
      </c>
      <c r="G118" s="20">
        <v>0.19209999999999999</v>
      </c>
      <c r="H118" s="20">
        <f t="shared" ref="H118:H123" si="81">(F118+G118)</f>
        <v>0.79279999999999995</v>
      </c>
      <c r="I118" s="20"/>
      <c r="J118" s="5">
        <v>18</v>
      </c>
      <c r="K118" s="20">
        <v>0.60070000000000001</v>
      </c>
      <c r="L118" s="20">
        <v>0.1045</v>
      </c>
      <c r="M118" s="20">
        <f t="shared" si="31"/>
        <v>0.70520000000000005</v>
      </c>
      <c r="N118" s="20"/>
      <c r="O118" s="5">
        <v>18</v>
      </c>
      <c r="P118" s="27">
        <f t="shared" si="75"/>
        <v>0.60070000000000001</v>
      </c>
      <c r="Q118" s="20">
        <v>0.1045</v>
      </c>
      <c r="R118" s="20">
        <f t="shared" ref="R118:R123" si="82">(P118+Q118)</f>
        <v>0.70520000000000005</v>
      </c>
      <c r="S118" s="20"/>
      <c r="T118" s="5">
        <v>110</v>
      </c>
      <c r="U118" s="20">
        <f t="shared" si="76"/>
        <v>0.60070000000000001</v>
      </c>
      <c r="V118" s="20">
        <v>5.6599999999999998E-2</v>
      </c>
      <c r="W118" s="20">
        <f t="shared" ref="W118:W123" si="83">(U118+V118)</f>
        <v>0.6573</v>
      </c>
      <c r="X118" s="20"/>
      <c r="Y118" s="5">
        <v>495</v>
      </c>
      <c r="Z118" s="5"/>
      <c r="AA118" s="20">
        <f t="shared" si="77"/>
        <v>0.60070000000000001</v>
      </c>
      <c r="AB118" s="20">
        <v>4.4999999999999998E-2</v>
      </c>
      <c r="AC118" s="20">
        <f t="shared" ref="AC118:AC123" si="84">(AA118+AB118)</f>
        <v>0.64570000000000005</v>
      </c>
      <c r="AD118" s="20"/>
      <c r="AE118" s="5">
        <v>142</v>
      </c>
      <c r="AF118" s="20">
        <v>0.53349999999999997</v>
      </c>
      <c r="AG118" s="20">
        <v>5.3499999999999999E-2</v>
      </c>
      <c r="AH118" s="20">
        <f t="shared" ref="AH118:AH123" si="85">(AF118+AG118)</f>
        <v>0.58699999999999997</v>
      </c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5">
        <v>527</v>
      </c>
      <c r="BC118" s="5"/>
      <c r="BD118" s="20">
        <f t="shared" si="78"/>
        <v>0.53349999999999997</v>
      </c>
      <c r="BE118" s="20">
        <v>4.19E-2</v>
      </c>
      <c r="BF118" s="20">
        <f t="shared" ref="BF118:BF123" si="86">(BD118+BE118)</f>
        <v>0.57540000000000002</v>
      </c>
      <c r="BG118" s="20"/>
      <c r="BH118" s="5">
        <v>1532</v>
      </c>
      <c r="BI118" s="5"/>
      <c r="BJ118" s="20">
        <f t="shared" si="79"/>
        <v>0.53349999999999997</v>
      </c>
      <c r="BK118" s="20">
        <v>3.7400000000000003E-2</v>
      </c>
      <c r="BL118" s="20">
        <f t="shared" ref="BL118:BL123" si="87">(BJ118+BK118)</f>
        <v>0.57089999999999996</v>
      </c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17"/>
      <c r="CA118" s="20"/>
      <c r="CB118" s="20"/>
      <c r="CC118" s="20"/>
      <c r="CD118" s="21"/>
      <c r="CE118" s="21"/>
      <c r="CF118" s="21"/>
      <c r="CG118" s="21"/>
      <c r="CH118" s="28"/>
      <c r="CI118" s="21"/>
      <c r="CJ118" s="21"/>
      <c r="CK118" s="21"/>
      <c r="CL118" s="12"/>
      <c r="CM118" s="21"/>
      <c r="CN118" s="21"/>
      <c r="CO118" s="21"/>
      <c r="CP118" s="21"/>
      <c r="CQ118" s="5">
        <v>85</v>
      </c>
      <c r="CR118" s="20">
        <v>0</v>
      </c>
      <c r="CS118" s="20">
        <v>9.1700000000000004E-2</v>
      </c>
      <c r="CT118" s="20">
        <f t="shared" ref="CT118:CT123" si="88">(CR118+CS118)</f>
        <v>9.1700000000000004E-2</v>
      </c>
      <c r="CU118" s="21"/>
      <c r="CV118" s="5">
        <v>145</v>
      </c>
      <c r="CW118" s="20">
        <v>0</v>
      </c>
      <c r="CX118" s="20">
        <v>4.3799999999999999E-2</v>
      </c>
      <c r="CY118" s="20">
        <f t="shared" si="80"/>
        <v>4.3799999999999999E-2</v>
      </c>
      <c r="CZ118" s="21"/>
      <c r="DA118" s="5">
        <v>177</v>
      </c>
      <c r="DB118" s="20">
        <v>0</v>
      </c>
      <c r="DC118" s="22">
        <v>4.3799999999999999E-2</v>
      </c>
      <c r="DD118" s="20">
        <f t="shared" ref="DD118:DD123" si="89">(DB118+DC118)</f>
        <v>4.3799999999999999E-2</v>
      </c>
      <c r="DE118" s="20"/>
      <c r="DF118" s="17"/>
      <c r="DG118" s="17"/>
      <c r="DH118" s="20"/>
      <c r="DI118" s="20"/>
      <c r="DJ118" s="20"/>
      <c r="DK118" s="21"/>
      <c r="DL118" s="17">
        <v>562</v>
      </c>
      <c r="DM118" s="17"/>
      <c r="DN118" s="20">
        <v>0</v>
      </c>
      <c r="DO118" s="20">
        <v>3.2199999999999999E-2</v>
      </c>
      <c r="DP118" s="20">
        <f t="shared" ref="DP118:DP123" si="90">(DN118+DO118)</f>
        <v>3.2199999999999999E-2</v>
      </c>
      <c r="DQ118" s="20"/>
      <c r="DR118" s="17"/>
      <c r="DS118" s="17"/>
      <c r="DT118" s="20"/>
      <c r="DU118" s="22"/>
      <c r="DV118" s="20"/>
      <c r="DW118" s="21"/>
      <c r="DX118" s="5">
        <v>1567</v>
      </c>
      <c r="DY118" s="17"/>
      <c r="DZ118" s="20">
        <v>0</v>
      </c>
      <c r="EA118" s="20">
        <v>2.7699999999999999E-2</v>
      </c>
      <c r="EB118" s="20">
        <f t="shared" ref="EB118:EB123" si="91">(DZ118+EA118)</f>
        <v>2.7699999999999999E-2</v>
      </c>
      <c r="EC118" s="20"/>
      <c r="ED118" s="20"/>
      <c r="EE118" s="20"/>
      <c r="EF118" s="20"/>
      <c r="EG118" s="20"/>
      <c r="EH118" s="20"/>
      <c r="EI118" s="20"/>
      <c r="EJ118" s="20"/>
      <c r="EK118" s="17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4"/>
      <c r="FN118" s="3">
        <f t="shared" si="51"/>
        <v>4</v>
      </c>
      <c r="FO118" s="3">
        <f t="shared" si="52"/>
        <v>2001</v>
      </c>
    </row>
    <row r="119" spans="2:171" ht="15" x14ac:dyDescent="0.2">
      <c r="B119" s="3">
        <v>2001</v>
      </c>
      <c r="C119" s="3">
        <v>5</v>
      </c>
      <c r="D119" s="20"/>
      <c r="E119" s="5">
        <v>6.3</v>
      </c>
      <c r="F119" s="20">
        <v>0.49969999999999998</v>
      </c>
      <c r="G119" s="20">
        <v>0.19209999999999999</v>
      </c>
      <c r="H119" s="20">
        <f t="shared" si="81"/>
        <v>0.69179999999999997</v>
      </c>
      <c r="I119" s="20"/>
      <c r="J119" s="5">
        <v>18</v>
      </c>
      <c r="K119" s="20">
        <v>0.49969999999999998</v>
      </c>
      <c r="L119" s="20">
        <v>0.1045</v>
      </c>
      <c r="M119" s="20">
        <f t="shared" si="31"/>
        <v>0.60419999999999996</v>
      </c>
      <c r="N119" s="20"/>
      <c r="O119" s="5">
        <v>18</v>
      </c>
      <c r="P119" s="27">
        <f t="shared" si="75"/>
        <v>0.49969999999999998</v>
      </c>
      <c r="Q119" s="20">
        <v>0.1045</v>
      </c>
      <c r="R119" s="20">
        <f t="shared" si="82"/>
        <v>0.60419999999999996</v>
      </c>
      <c r="S119" s="20"/>
      <c r="T119" s="5">
        <v>110</v>
      </c>
      <c r="U119" s="20">
        <f t="shared" si="76"/>
        <v>0.49969999999999998</v>
      </c>
      <c r="V119" s="20">
        <v>5.6599999999999998E-2</v>
      </c>
      <c r="W119" s="20">
        <f t="shared" si="83"/>
        <v>0.55630000000000002</v>
      </c>
      <c r="X119" s="20"/>
      <c r="Y119" s="5">
        <v>495</v>
      </c>
      <c r="Z119" s="5"/>
      <c r="AA119" s="20">
        <f t="shared" si="77"/>
        <v>0.49969999999999998</v>
      </c>
      <c r="AB119" s="20">
        <v>4.4999999999999998E-2</v>
      </c>
      <c r="AC119" s="20">
        <f t="shared" si="84"/>
        <v>0.54469999999999996</v>
      </c>
      <c r="AD119" s="20"/>
      <c r="AE119" s="5">
        <v>142</v>
      </c>
      <c r="AF119" s="20">
        <v>0.49969999999999998</v>
      </c>
      <c r="AG119" s="20">
        <v>5.3499999999999999E-2</v>
      </c>
      <c r="AH119" s="20">
        <f t="shared" si="85"/>
        <v>0.55320000000000003</v>
      </c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5">
        <v>527</v>
      </c>
      <c r="BC119" s="5"/>
      <c r="BD119" s="20">
        <f t="shared" si="78"/>
        <v>0.49969999999999998</v>
      </c>
      <c r="BE119" s="20">
        <v>4.19E-2</v>
      </c>
      <c r="BF119" s="20">
        <f t="shared" si="86"/>
        <v>0.54159999999999997</v>
      </c>
      <c r="BG119" s="20"/>
      <c r="BH119" s="5">
        <v>1532</v>
      </c>
      <c r="BI119" s="5"/>
      <c r="BJ119" s="20">
        <f t="shared" si="79"/>
        <v>0.49969999999999998</v>
      </c>
      <c r="BK119" s="20">
        <v>3.7400000000000003E-2</v>
      </c>
      <c r="BL119" s="20">
        <f t="shared" si="87"/>
        <v>0.53710000000000002</v>
      </c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17"/>
      <c r="CA119" s="20"/>
      <c r="CB119" s="20"/>
      <c r="CC119" s="20"/>
      <c r="CD119" s="21"/>
      <c r="CE119" s="21"/>
      <c r="CF119" s="21"/>
      <c r="CG119" s="21"/>
      <c r="CH119" s="28"/>
      <c r="CI119" s="21"/>
      <c r="CJ119" s="21"/>
      <c r="CK119" s="21"/>
      <c r="CL119" s="12"/>
      <c r="CM119" s="21"/>
      <c r="CN119" s="21"/>
      <c r="CO119" s="21"/>
      <c r="CP119" s="21"/>
      <c r="CQ119" s="5">
        <v>85</v>
      </c>
      <c r="CR119" s="20">
        <v>0</v>
      </c>
      <c r="CS119" s="20">
        <v>9.1700000000000004E-2</v>
      </c>
      <c r="CT119" s="20">
        <f t="shared" si="88"/>
        <v>9.1700000000000004E-2</v>
      </c>
      <c r="CU119" s="21"/>
      <c r="CV119" s="5">
        <v>145</v>
      </c>
      <c r="CW119" s="20">
        <v>0</v>
      </c>
      <c r="CX119" s="20">
        <v>4.3799999999999999E-2</v>
      </c>
      <c r="CY119" s="20">
        <f t="shared" si="80"/>
        <v>4.3799999999999999E-2</v>
      </c>
      <c r="CZ119" s="21"/>
      <c r="DA119" s="5">
        <v>177</v>
      </c>
      <c r="DB119" s="20">
        <v>0</v>
      </c>
      <c r="DC119" s="22">
        <v>4.3799999999999999E-2</v>
      </c>
      <c r="DD119" s="20">
        <f t="shared" si="89"/>
        <v>4.3799999999999999E-2</v>
      </c>
      <c r="DE119" s="20"/>
      <c r="DF119" s="17"/>
      <c r="DG119" s="17"/>
      <c r="DH119" s="20"/>
      <c r="DI119" s="20"/>
      <c r="DJ119" s="20"/>
      <c r="DK119" s="21"/>
      <c r="DL119" s="17">
        <v>562</v>
      </c>
      <c r="DM119" s="17"/>
      <c r="DN119" s="20">
        <v>0</v>
      </c>
      <c r="DO119" s="20">
        <v>3.2199999999999999E-2</v>
      </c>
      <c r="DP119" s="20">
        <f t="shared" si="90"/>
        <v>3.2199999999999999E-2</v>
      </c>
      <c r="DQ119" s="20"/>
      <c r="DR119" s="17"/>
      <c r="DS119" s="17"/>
      <c r="DT119" s="20"/>
      <c r="DU119" s="22"/>
      <c r="DV119" s="20"/>
      <c r="DW119" s="21"/>
      <c r="DX119" s="5">
        <v>1567</v>
      </c>
      <c r="DY119" s="17"/>
      <c r="DZ119" s="20">
        <v>0</v>
      </c>
      <c r="EA119" s="20">
        <v>2.7699999999999999E-2</v>
      </c>
      <c r="EB119" s="20">
        <f t="shared" si="91"/>
        <v>2.7699999999999999E-2</v>
      </c>
      <c r="EC119" s="20"/>
      <c r="ED119" s="20"/>
      <c r="EE119" s="20"/>
      <c r="EF119" s="20"/>
      <c r="EG119" s="20"/>
      <c r="EH119" s="20"/>
      <c r="EI119" s="20"/>
      <c r="EJ119" s="20"/>
      <c r="EK119" s="17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4"/>
      <c r="FN119" s="3">
        <f t="shared" si="51"/>
        <v>5</v>
      </c>
      <c r="FO119" s="3">
        <f t="shared" si="52"/>
        <v>2001</v>
      </c>
    </row>
    <row r="120" spans="2:171" ht="15" x14ac:dyDescent="0.2">
      <c r="B120" s="3">
        <v>2001</v>
      </c>
      <c r="C120" s="3">
        <v>6</v>
      </c>
      <c r="D120" s="20"/>
      <c r="E120" s="5">
        <v>6.3</v>
      </c>
      <c r="F120" s="20">
        <v>0.37569999999999998</v>
      </c>
      <c r="G120" s="20">
        <v>0.19209999999999999</v>
      </c>
      <c r="H120" s="20">
        <f t="shared" si="81"/>
        <v>0.56779999999999997</v>
      </c>
      <c r="I120" s="20"/>
      <c r="J120" s="5">
        <v>18</v>
      </c>
      <c r="K120" s="20">
        <v>0.37569999999999998</v>
      </c>
      <c r="L120" s="20">
        <v>0.1045</v>
      </c>
      <c r="M120" s="20">
        <f t="shared" si="31"/>
        <v>0.48019999999999996</v>
      </c>
      <c r="N120" s="20"/>
      <c r="O120" s="5">
        <v>18</v>
      </c>
      <c r="P120" s="27">
        <f t="shared" si="75"/>
        <v>0.37569999999999998</v>
      </c>
      <c r="Q120" s="20">
        <v>0.1045</v>
      </c>
      <c r="R120" s="20">
        <f t="shared" si="82"/>
        <v>0.48019999999999996</v>
      </c>
      <c r="S120" s="20"/>
      <c r="T120" s="5">
        <v>110</v>
      </c>
      <c r="U120" s="20">
        <f t="shared" si="76"/>
        <v>0.37569999999999998</v>
      </c>
      <c r="V120" s="20">
        <v>5.6599999999999998E-2</v>
      </c>
      <c r="W120" s="20">
        <f t="shared" si="83"/>
        <v>0.43229999999999996</v>
      </c>
      <c r="X120" s="20"/>
      <c r="Y120" s="5">
        <v>495</v>
      </c>
      <c r="Z120" s="5"/>
      <c r="AA120" s="20">
        <f t="shared" si="77"/>
        <v>0.37569999999999998</v>
      </c>
      <c r="AB120" s="20">
        <v>4.4999999999999998E-2</v>
      </c>
      <c r="AC120" s="20">
        <f t="shared" si="84"/>
        <v>0.42069999999999996</v>
      </c>
      <c r="AD120" s="20"/>
      <c r="AE120" s="5">
        <v>142</v>
      </c>
      <c r="AF120" s="20">
        <v>0.37569999999999998</v>
      </c>
      <c r="AG120" s="20">
        <v>5.3499999999999999E-2</v>
      </c>
      <c r="AH120" s="20">
        <f t="shared" si="85"/>
        <v>0.42919999999999997</v>
      </c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5">
        <v>527</v>
      </c>
      <c r="BC120" s="5"/>
      <c r="BD120" s="20">
        <f t="shared" si="78"/>
        <v>0.37569999999999998</v>
      </c>
      <c r="BE120" s="20">
        <v>4.19E-2</v>
      </c>
      <c r="BF120" s="20">
        <f t="shared" si="86"/>
        <v>0.41759999999999997</v>
      </c>
      <c r="BG120" s="20"/>
      <c r="BH120" s="5">
        <v>1532</v>
      </c>
      <c r="BI120" s="5"/>
      <c r="BJ120" s="20">
        <f t="shared" si="79"/>
        <v>0.37569999999999998</v>
      </c>
      <c r="BK120" s="20">
        <v>3.7400000000000003E-2</v>
      </c>
      <c r="BL120" s="20">
        <f t="shared" si="87"/>
        <v>0.41309999999999997</v>
      </c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17"/>
      <c r="CA120" s="20"/>
      <c r="CB120" s="20"/>
      <c r="CC120" s="20"/>
      <c r="CD120" s="21"/>
      <c r="CE120" s="21"/>
      <c r="CF120" s="21"/>
      <c r="CG120" s="21"/>
      <c r="CH120" s="28"/>
      <c r="CI120" s="21"/>
      <c r="CJ120" s="21"/>
      <c r="CK120" s="21"/>
      <c r="CL120" s="12"/>
      <c r="CM120" s="21"/>
      <c r="CN120" s="21"/>
      <c r="CO120" s="21"/>
      <c r="CP120" s="21"/>
      <c r="CQ120" s="5">
        <v>85</v>
      </c>
      <c r="CR120" s="20">
        <v>0</v>
      </c>
      <c r="CS120" s="20">
        <v>9.1700000000000004E-2</v>
      </c>
      <c r="CT120" s="20">
        <f t="shared" si="88"/>
        <v>9.1700000000000004E-2</v>
      </c>
      <c r="CU120" s="21"/>
      <c r="CV120" s="5">
        <v>145</v>
      </c>
      <c r="CW120" s="20">
        <v>0</v>
      </c>
      <c r="CX120" s="20">
        <v>4.3799999999999999E-2</v>
      </c>
      <c r="CY120" s="20">
        <f t="shared" si="80"/>
        <v>4.3799999999999999E-2</v>
      </c>
      <c r="CZ120" s="21"/>
      <c r="DA120" s="5">
        <v>177</v>
      </c>
      <c r="DB120" s="20">
        <v>0</v>
      </c>
      <c r="DC120" s="22">
        <v>4.3799999999999999E-2</v>
      </c>
      <c r="DD120" s="20">
        <f t="shared" si="89"/>
        <v>4.3799999999999999E-2</v>
      </c>
      <c r="DE120" s="20"/>
      <c r="DF120" s="17"/>
      <c r="DG120" s="17"/>
      <c r="DH120" s="20"/>
      <c r="DI120" s="20"/>
      <c r="DJ120" s="20"/>
      <c r="DK120" s="21"/>
      <c r="DL120" s="17">
        <v>562</v>
      </c>
      <c r="DM120" s="17"/>
      <c r="DN120" s="20">
        <v>0</v>
      </c>
      <c r="DO120" s="20">
        <v>3.2199999999999999E-2</v>
      </c>
      <c r="DP120" s="20">
        <f t="shared" si="90"/>
        <v>3.2199999999999999E-2</v>
      </c>
      <c r="DQ120" s="20"/>
      <c r="DR120" s="17"/>
      <c r="DS120" s="17"/>
      <c r="DT120" s="20"/>
      <c r="DU120" s="22"/>
      <c r="DV120" s="20"/>
      <c r="DW120" s="21"/>
      <c r="DX120" s="5">
        <v>1567</v>
      </c>
      <c r="DY120" s="17"/>
      <c r="DZ120" s="20">
        <v>0</v>
      </c>
      <c r="EA120" s="20">
        <v>2.7699999999999999E-2</v>
      </c>
      <c r="EB120" s="20">
        <f t="shared" si="91"/>
        <v>2.7699999999999999E-2</v>
      </c>
      <c r="EC120" s="20"/>
      <c r="ED120" s="20"/>
      <c r="EE120" s="20"/>
      <c r="EF120" s="20"/>
      <c r="EG120" s="20"/>
      <c r="EH120" s="20"/>
      <c r="EI120" s="20"/>
      <c r="EJ120" s="20"/>
      <c r="EK120" s="17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4"/>
      <c r="FN120" s="3">
        <f t="shared" si="51"/>
        <v>6</v>
      </c>
      <c r="FO120" s="3">
        <f t="shared" si="52"/>
        <v>2001</v>
      </c>
    </row>
    <row r="121" spans="2:171" ht="15" x14ac:dyDescent="0.2">
      <c r="B121" s="3">
        <v>2001</v>
      </c>
      <c r="C121" s="3">
        <v>7</v>
      </c>
      <c r="D121" s="20"/>
      <c r="E121" s="5">
        <v>6.3</v>
      </c>
      <c r="F121" s="20">
        <v>0.32769999999999999</v>
      </c>
      <c r="G121" s="20">
        <v>0.19209999999999999</v>
      </c>
      <c r="H121" s="20">
        <f t="shared" si="81"/>
        <v>0.51980000000000004</v>
      </c>
      <c r="I121" s="20"/>
      <c r="J121" s="5">
        <v>18</v>
      </c>
      <c r="K121" s="20">
        <v>0.32769999999999999</v>
      </c>
      <c r="L121" s="20">
        <v>0.1045</v>
      </c>
      <c r="M121" s="20">
        <f t="shared" si="31"/>
        <v>0.43219999999999997</v>
      </c>
      <c r="N121" s="20"/>
      <c r="O121" s="5">
        <v>18</v>
      </c>
      <c r="P121" s="27">
        <f t="shared" ref="P121:P126" si="92">+F121</f>
        <v>0.32769999999999999</v>
      </c>
      <c r="Q121" s="20">
        <v>0.1045</v>
      </c>
      <c r="R121" s="20">
        <f t="shared" si="82"/>
        <v>0.43219999999999997</v>
      </c>
      <c r="S121" s="20"/>
      <c r="T121" s="5">
        <v>110</v>
      </c>
      <c r="U121" s="20">
        <f t="shared" ref="U121:U126" si="93">+P121</f>
        <v>0.32769999999999999</v>
      </c>
      <c r="V121" s="20">
        <v>5.6599999999999998E-2</v>
      </c>
      <c r="W121" s="20">
        <f t="shared" si="83"/>
        <v>0.38429999999999997</v>
      </c>
      <c r="X121" s="20"/>
      <c r="Y121" s="5">
        <v>495</v>
      </c>
      <c r="Z121" s="5"/>
      <c r="AA121" s="20">
        <f t="shared" ref="AA121:AA126" si="94">+U121</f>
        <v>0.32769999999999999</v>
      </c>
      <c r="AB121" s="20">
        <v>4.4999999999999998E-2</v>
      </c>
      <c r="AC121" s="20">
        <f t="shared" si="84"/>
        <v>0.37269999999999998</v>
      </c>
      <c r="AD121" s="20"/>
      <c r="AE121" s="5">
        <v>142</v>
      </c>
      <c r="AF121" s="20">
        <v>0.32769999999999999</v>
      </c>
      <c r="AG121" s="20">
        <v>5.3499999999999999E-2</v>
      </c>
      <c r="AH121" s="20">
        <f t="shared" si="85"/>
        <v>0.38119999999999998</v>
      </c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5">
        <v>527</v>
      </c>
      <c r="BC121" s="5"/>
      <c r="BD121" s="20">
        <f t="shared" si="78"/>
        <v>0.32769999999999999</v>
      </c>
      <c r="BE121" s="20">
        <v>4.19E-2</v>
      </c>
      <c r="BF121" s="20">
        <f t="shared" si="86"/>
        <v>0.36959999999999998</v>
      </c>
      <c r="BG121" s="20"/>
      <c r="BH121" s="5">
        <v>1532</v>
      </c>
      <c r="BI121" s="5"/>
      <c r="BJ121" s="20">
        <f t="shared" ref="BJ121:BJ126" si="95">+BD121</f>
        <v>0.32769999999999999</v>
      </c>
      <c r="BK121" s="20">
        <v>3.7400000000000003E-2</v>
      </c>
      <c r="BL121" s="20">
        <f t="shared" si="87"/>
        <v>0.36509999999999998</v>
      </c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17"/>
      <c r="CA121" s="20"/>
      <c r="CB121" s="20"/>
      <c r="CC121" s="20"/>
      <c r="CD121" s="21"/>
      <c r="CE121" s="21"/>
      <c r="CF121" s="21"/>
      <c r="CG121" s="21"/>
      <c r="CH121" s="28"/>
      <c r="CI121" s="21"/>
      <c r="CJ121" s="21"/>
      <c r="CK121" s="21"/>
      <c r="CL121" s="12"/>
      <c r="CM121" s="21"/>
      <c r="CN121" s="21"/>
      <c r="CO121" s="21"/>
      <c r="CP121" s="21"/>
      <c r="CQ121" s="5">
        <v>85</v>
      </c>
      <c r="CR121" s="20">
        <v>0</v>
      </c>
      <c r="CS121" s="20">
        <v>9.1700000000000004E-2</v>
      </c>
      <c r="CT121" s="20">
        <f t="shared" si="88"/>
        <v>9.1700000000000004E-2</v>
      </c>
      <c r="CU121" s="21"/>
      <c r="CV121" s="5">
        <v>145</v>
      </c>
      <c r="CW121" s="20">
        <v>0</v>
      </c>
      <c r="CX121" s="20">
        <v>4.3799999999999999E-2</v>
      </c>
      <c r="CY121" s="20">
        <f t="shared" ref="CY121:CY126" si="96">(CW121+CX121)</f>
        <v>4.3799999999999999E-2</v>
      </c>
      <c r="CZ121" s="21"/>
      <c r="DA121" s="5">
        <v>177</v>
      </c>
      <c r="DB121" s="20">
        <v>0</v>
      </c>
      <c r="DC121" s="22">
        <v>4.3799999999999999E-2</v>
      </c>
      <c r="DD121" s="20">
        <f t="shared" si="89"/>
        <v>4.3799999999999999E-2</v>
      </c>
      <c r="DE121" s="20"/>
      <c r="DF121" s="17"/>
      <c r="DG121" s="17"/>
      <c r="DH121" s="20"/>
      <c r="DI121" s="20"/>
      <c r="DJ121" s="20"/>
      <c r="DK121" s="21"/>
      <c r="DL121" s="17">
        <v>562</v>
      </c>
      <c r="DM121" s="17"/>
      <c r="DN121" s="20">
        <v>0</v>
      </c>
      <c r="DO121" s="20">
        <v>3.2199999999999999E-2</v>
      </c>
      <c r="DP121" s="20">
        <f t="shared" si="90"/>
        <v>3.2199999999999999E-2</v>
      </c>
      <c r="DQ121" s="20"/>
      <c r="DR121" s="17"/>
      <c r="DS121" s="17"/>
      <c r="DT121" s="20"/>
      <c r="DU121" s="22"/>
      <c r="DV121" s="20"/>
      <c r="DW121" s="21"/>
      <c r="DX121" s="5">
        <v>1567</v>
      </c>
      <c r="DY121" s="17"/>
      <c r="DZ121" s="20">
        <v>0</v>
      </c>
      <c r="EA121" s="20">
        <v>2.7699999999999999E-2</v>
      </c>
      <c r="EB121" s="20">
        <f t="shared" si="91"/>
        <v>2.7699999999999999E-2</v>
      </c>
      <c r="EC121" s="20"/>
      <c r="ED121" s="20"/>
      <c r="EE121" s="20"/>
      <c r="EF121" s="20"/>
      <c r="EG121" s="20"/>
      <c r="EH121" s="20"/>
      <c r="EI121" s="20"/>
      <c r="EJ121" s="20"/>
      <c r="EK121" s="17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4"/>
      <c r="FN121" s="3">
        <f t="shared" si="51"/>
        <v>7</v>
      </c>
      <c r="FO121" s="3">
        <f t="shared" si="52"/>
        <v>2001</v>
      </c>
    </row>
    <row r="122" spans="2:171" ht="15" x14ac:dyDescent="0.2">
      <c r="B122" s="3">
        <v>2001</v>
      </c>
      <c r="C122" s="3">
        <v>8</v>
      </c>
      <c r="D122" s="20"/>
      <c r="E122" s="5">
        <v>6.3</v>
      </c>
      <c r="F122" s="20">
        <v>0.32840000000000003</v>
      </c>
      <c r="G122" s="20">
        <v>0.19209999999999999</v>
      </c>
      <c r="H122" s="20">
        <f t="shared" si="81"/>
        <v>0.52049999999999996</v>
      </c>
      <c r="I122" s="20"/>
      <c r="J122" s="5">
        <v>18</v>
      </c>
      <c r="K122" s="20">
        <v>0.32840000000000003</v>
      </c>
      <c r="L122" s="20">
        <v>0.1045</v>
      </c>
      <c r="M122" s="20">
        <f t="shared" si="31"/>
        <v>0.43290000000000001</v>
      </c>
      <c r="N122" s="20"/>
      <c r="O122" s="5">
        <v>18</v>
      </c>
      <c r="P122" s="27">
        <f t="shared" si="92"/>
        <v>0.32840000000000003</v>
      </c>
      <c r="Q122" s="20">
        <v>0.1045</v>
      </c>
      <c r="R122" s="20">
        <f t="shared" si="82"/>
        <v>0.43290000000000001</v>
      </c>
      <c r="S122" s="20"/>
      <c r="T122" s="5">
        <v>110</v>
      </c>
      <c r="U122" s="20">
        <f t="shared" si="93"/>
        <v>0.32840000000000003</v>
      </c>
      <c r="V122" s="20">
        <v>5.6599999999999998E-2</v>
      </c>
      <c r="W122" s="20">
        <f t="shared" si="83"/>
        <v>0.38500000000000001</v>
      </c>
      <c r="X122" s="20"/>
      <c r="Y122" s="5">
        <v>495</v>
      </c>
      <c r="Z122" s="5"/>
      <c r="AA122" s="20">
        <f t="shared" si="94"/>
        <v>0.32840000000000003</v>
      </c>
      <c r="AB122" s="20">
        <v>4.4999999999999998E-2</v>
      </c>
      <c r="AC122" s="20">
        <f t="shared" si="84"/>
        <v>0.37340000000000001</v>
      </c>
      <c r="AD122" s="20"/>
      <c r="AE122" s="5">
        <v>142</v>
      </c>
      <c r="AF122" s="20">
        <v>0.32840000000000003</v>
      </c>
      <c r="AG122" s="20">
        <v>5.3499999999999999E-2</v>
      </c>
      <c r="AH122" s="20">
        <f t="shared" si="85"/>
        <v>0.38190000000000002</v>
      </c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5">
        <v>527</v>
      </c>
      <c r="BC122" s="5"/>
      <c r="BD122" s="20">
        <f t="shared" si="78"/>
        <v>0.32840000000000003</v>
      </c>
      <c r="BE122" s="20">
        <v>4.19E-2</v>
      </c>
      <c r="BF122" s="20">
        <f t="shared" si="86"/>
        <v>0.37030000000000002</v>
      </c>
      <c r="BG122" s="20"/>
      <c r="BH122" s="5">
        <v>1532</v>
      </c>
      <c r="BI122" s="5"/>
      <c r="BJ122" s="20">
        <f t="shared" si="95"/>
        <v>0.32840000000000003</v>
      </c>
      <c r="BK122" s="20">
        <v>3.7400000000000003E-2</v>
      </c>
      <c r="BL122" s="20">
        <f t="shared" si="87"/>
        <v>0.36580000000000001</v>
      </c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17"/>
      <c r="CA122" s="20"/>
      <c r="CB122" s="20"/>
      <c r="CC122" s="20"/>
      <c r="CD122" s="21"/>
      <c r="CE122" s="21"/>
      <c r="CF122" s="21"/>
      <c r="CG122" s="21"/>
      <c r="CH122" s="28"/>
      <c r="CI122" s="21"/>
      <c r="CJ122" s="21"/>
      <c r="CK122" s="21"/>
      <c r="CL122" s="12"/>
      <c r="CM122" s="21"/>
      <c r="CN122" s="21"/>
      <c r="CO122" s="21"/>
      <c r="CP122" s="21"/>
      <c r="CQ122" s="5">
        <v>85</v>
      </c>
      <c r="CR122" s="20">
        <v>0</v>
      </c>
      <c r="CS122" s="20">
        <v>9.1700000000000004E-2</v>
      </c>
      <c r="CT122" s="20">
        <f t="shared" si="88"/>
        <v>9.1700000000000004E-2</v>
      </c>
      <c r="CU122" s="21"/>
      <c r="CV122" s="5">
        <v>145</v>
      </c>
      <c r="CW122" s="20">
        <v>0</v>
      </c>
      <c r="CX122" s="20">
        <v>4.3799999999999999E-2</v>
      </c>
      <c r="CY122" s="20">
        <f t="shared" si="96"/>
        <v>4.3799999999999999E-2</v>
      </c>
      <c r="CZ122" s="21"/>
      <c r="DA122" s="5">
        <v>177</v>
      </c>
      <c r="DB122" s="20">
        <v>0</v>
      </c>
      <c r="DC122" s="22">
        <v>4.3799999999999999E-2</v>
      </c>
      <c r="DD122" s="20">
        <f t="shared" si="89"/>
        <v>4.3799999999999999E-2</v>
      </c>
      <c r="DE122" s="20"/>
      <c r="DF122" s="17"/>
      <c r="DG122" s="17"/>
      <c r="DH122" s="20"/>
      <c r="DI122" s="20"/>
      <c r="DJ122" s="20"/>
      <c r="DK122" s="21"/>
      <c r="DL122" s="17">
        <v>562</v>
      </c>
      <c r="DM122" s="17"/>
      <c r="DN122" s="20">
        <v>0</v>
      </c>
      <c r="DO122" s="20">
        <v>3.2199999999999999E-2</v>
      </c>
      <c r="DP122" s="20">
        <f t="shared" si="90"/>
        <v>3.2199999999999999E-2</v>
      </c>
      <c r="DQ122" s="20"/>
      <c r="DR122" s="17"/>
      <c r="DS122" s="17"/>
      <c r="DT122" s="20"/>
      <c r="DU122" s="22"/>
      <c r="DV122" s="20"/>
      <c r="DW122" s="21"/>
      <c r="DX122" s="5">
        <v>1567</v>
      </c>
      <c r="DY122" s="17"/>
      <c r="DZ122" s="20">
        <v>0</v>
      </c>
      <c r="EA122" s="20">
        <v>2.7699999999999999E-2</v>
      </c>
      <c r="EB122" s="20">
        <f t="shared" si="91"/>
        <v>2.7699999999999999E-2</v>
      </c>
      <c r="EC122" s="20"/>
      <c r="ED122" s="20"/>
      <c r="EE122" s="20"/>
      <c r="EF122" s="20"/>
      <c r="EG122" s="20"/>
      <c r="EH122" s="20"/>
      <c r="EI122" s="20"/>
      <c r="EJ122" s="20"/>
      <c r="EK122" s="17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4"/>
      <c r="FN122" s="3">
        <f t="shared" si="51"/>
        <v>8</v>
      </c>
      <c r="FO122" s="3">
        <f t="shared" si="52"/>
        <v>2001</v>
      </c>
    </row>
    <row r="123" spans="2:171" ht="15" x14ac:dyDescent="0.2">
      <c r="B123" s="3">
        <v>2001</v>
      </c>
      <c r="C123" s="3">
        <v>9</v>
      </c>
      <c r="D123" s="20"/>
      <c r="E123" s="5">
        <v>6.3</v>
      </c>
      <c r="F123" s="20">
        <v>0.29680000000000001</v>
      </c>
      <c r="G123" s="20">
        <v>0.19209999999999999</v>
      </c>
      <c r="H123" s="20">
        <f t="shared" si="81"/>
        <v>0.4889</v>
      </c>
      <c r="I123" s="20"/>
      <c r="J123" s="5">
        <v>18</v>
      </c>
      <c r="K123" s="20">
        <v>0.29680000000000001</v>
      </c>
      <c r="L123" s="20">
        <v>0.1045</v>
      </c>
      <c r="M123" s="20">
        <f t="shared" si="31"/>
        <v>0.40129999999999999</v>
      </c>
      <c r="N123" s="20"/>
      <c r="O123" s="5">
        <v>18</v>
      </c>
      <c r="P123" s="27">
        <f t="shared" si="92"/>
        <v>0.29680000000000001</v>
      </c>
      <c r="Q123" s="20">
        <v>0.1045</v>
      </c>
      <c r="R123" s="20">
        <f t="shared" si="82"/>
        <v>0.40129999999999999</v>
      </c>
      <c r="S123" s="20"/>
      <c r="T123" s="5">
        <v>110</v>
      </c>
      <c r="U123" s="20">
        <f t="shared" si="93"/>
        <v>0.29680000000000001</v>
      </c>
      <c r="V123" s="20">
        <v>5.6599999999999998E-2</v>
      </c>
      <c r="W123" s="20">
        <f t="shared" si="83"/>
        <v>0.35339999999999999</v>
      </c>
      <c r="X123" s="20"/>
      <c r="Y123" s="5">
        <v>495</v>
      </c>
      <c r="Z123" s="5"/>
      <c r="AA123" s="20">
        <f t="shared" si="94"/>
        <v>0.29680000000000001</v>
      </c>
      <c r="AB123" s="20">
        <v>4.4999999999999998E-2</v>
      </c>
      <c r="AC123" s="20">
        <f t="shared" si="84"/>
        <v>0.34179999999999999</v>
      </c>
      <c r="AD123" s="20"/>
      <c r="AE123" s="5">
        <v>142</v>
      </c>
      <c r="AF123" s="20">
        <v>0.29680000000000001</v>
      </c>
      <c r="AG123" s="20">
        <v>5.3499999999999999E-2</v>
      </c>
      <c r="AH123" s="20">
        <f t="shared" si="85"/>
        <v>0.3503</v>
      </c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5">
        <v>527</v>
      </c>
      <c r="BC123" s="5"/>
      <c r="BD123" s="20">
        <f t="shared" si="78"/>
        <v>0.29680000000000001</v>
      </c>
      <c r="BE123" s="20">
        <v>4.19E-2</v>
      </c>
      <c r="BF123" s="20">
        <f t="shared" si="86"/>
        <v>0.3387</v>
      </c>
      <c r="BG123" s="20"/>
      <c r="BH123" s="5">
        <v>1532</v>
      </c>
      <c r="BI123" s="5"/>
      <c r="BJ123" s="20">
        <f t="shared" si="95"/>
        <v>0.29680000000000001</v>
      </c>
      <c r="BK123" s="20">
        <v>3.7400000000000003E-2</v>
      </c>
      <c r="BL123" s="20">
        <f t="shared" si="87"/>
        <v>0.3342</v>
      </c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17"/>
      <c r="CA123" s="20"/>
      <c r="CB123" s="20"/>
      <c r="CC123" s="20"/>
      <c r="CD123" s="21"/>
      <c r="CE123" s="21"/>
      <c r="CF123" s="21"/>
      <c r="CG123" s="21"/>
      <c r="CH123" s="28"/>
      <c r="CI123" s="21"/>
      <c r="CJ123" s="21"/>
      <c r="CK123" s="21"/>
      <c r="CL123" s="12"/>
      <c r="CM123" s="21"/>
      <c r="CN123" s="21"/>
      <c r="CO123" s="21"/>
      <c r="CP123" s="21"/>
      <c r="CQ123" s="5">
        <v>85</v>
      </c>
      <c r="CR123" s="20">
        <v>0</v>
      </c>
      <c r="CS123" s="20">
        <v>9.1700000000000004E-2</v>
      </c>
      <c r="CT123" s="20">
        <f t="shared" si="88"/>
        <v>9.1700000000000004E-2</v>
      </c>
      <c r="CU123" s="21"/>
      <c r="CV123" s="5">
        <v>145</v>
      </c>
      <c r="CW123" s="20">
        <v>0</v>
      </c>
      <c r="CX123" s="20">
        <v>4.3799999999999999E-2</v>
      </c>
      <c r="CY123" s="20">
        <f t="shared" si="96"/>
        <v>4.3799999999999999E-2</v>
      </c>
      <c r="CZ123" s="21"/>
      <c r="DA123" s="5">
        <v>177</v>
      </c>
      <c r="DB123" s="20">
        <v>0</v>
      </c>
      <c r="DC123" s="22">
        <v>4.3799999999999999E-2</v>
      </c>
      <c r="DD123" s="20">
        <f t="shared" si="89"/>
        <v>4.3799999999999999E-2</v>
      </c>
      <c r="DE123" s="20"/>
      <c r="DF123" s="17"/>
      <c r="DG123" s="17"/>
      <c r="DH123" s="20"/>
      <c r="DI123" s="20"/>
      <c r="DJ123" s="20"/>
      <c r="DK123" s="21"/>
      <c r="DL123" s="17">
        <v>562</v>
      </c>
      <c r="DM123" s="17"/>
      <c r="DN123" s="20">
        <v>0</v>
      </c>
      <c r="DO123" s="20">
        <v>3.2199999999999999E-2</v>
      </c>
      <c r="DP123" s="20">
        <f t="shared" si="90"/>
        <v>3.2199999999999999E-2</v>
      </c>
      <c r="DQ123" s="20"/>
      <c r="DR123" s="17"/>
      <c r="DS123" s="17"/>
      <c r="DT123" s="20"/>
      <c r="DU123" s="22"/>
      <c r="DV123" s="20"/>
      <c r="DW123" s="21"/>
      <c r="DX123" s="5">
        <v>1567</v>
      </c>
      <c r="DY123" s="17"/>
      <c r="DZ123" s="20">
        <v>0</v>
      </c>
      <c r="EA123" s="20">
        <v>2.7699999999999999E-2</v>
      </c>
      <c r="EB123" s="20">
        <f t="shared" si="91"/>
        <v>2.7699999999999999E-2</v>
      </c>
      <c r="EC123" s="20"/>
      <c r="ED123" s="20"/>
      <c r="EE123" s="20"/>
      <c r="EF123" s="20"/>
      <c r="EG123" s="20"/>
      <c r="EH123" s="20"/>
      <c r="EI123" s="20"/>
      <c r="EJ123" s="20"/>
      <c r="EK123" s="17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4"/>
      <c r="FN123" s="3">
        <f t="shared" si="51"/>
        <v>9</v>
      </c>
      <c r="FO123" s="3">
        <f t="shared" si="52"/>
        <v>2001</v>
      </c>
    </row>
    <row r="124" spans="2:171" ht="15" x14ac:dyDescent="0.2">
      <c r="B124" s="3">
        <v>2001</v>
      </c>
      <c r="C124" s="3">
        <v>10</v>
      </c>
      <c r="D124" s="20"/>
      <c r="E124" s="5">
        <v>6.3</v>
      </c>
      <c r="F124" s="20">
        <v>0.23769999999999999</v>
      </c>
      <c r="G124" s="20">
        <v>0.19209999999999999</v>
      </c>
      <c r="H124" s="20">
        <f t="shared" ref="H124:H129" si="97">(F124+G124)</f>
        <v>0.42979999999999996</v>
      </c>
      <c r="I124" s="20"/>
      <c r="J124" s="5">
        <v>18</v>
      </c>
      <c r="K124" s="20">
        <v>0.23769999999999999</v>
      </c>
      <c r="L124" s="20">
        <v>0.1045</v>
      </c>
      <c r="M124" s="20">
        <f t="shared" si="31"/>
        <v>0.3422</v>
      </c>
      <c r="N124" s="20"/>
      <c r="O124" s="5">
        <v>18</v>
      </c>
      <c r="P124" s="27">
        <f t="shared" si="92"/>
        <v>0.23769999999999999</v>
      </c>
      <c r="Q124" s="20">
        <v>0.1045</v>
      </c>
      <c r="R124" s="20">
        <f t="shared" ref="R124:R129" si="98">(P124+Q124)</f>
        <v>0.3422</v>
      </c>
      <c r="S124" s="20"/>
      <c r="T124" s="5">
        <v>110</v>
      </c>
      <c r="U124" s="20">
        <f t="shared" si="93"/>
        <v>0.23769999999999999</v>
      </c>
      <c r="V124" s="20">
        <v>5.6599999999999998E-2</v>
      </c>
      <c r="W124" s="20">
        <f t="shared" ref="W124:W129" si="99">(U124+V124)</f>
        <v>0.29430000000000001</v>
      </c>
      <c r="X124" s="20"/>
      <c r="Y124" s="5">
        <v>495</v>
      </c>
      <c r="Z124" s="5"/>
      <c r="AA124" s="20">
        <f t="shared" si="94"/>
        <v>0.23769999999999999</v>
      </c>
      <c r="AB124" s="20">
        <v>4.4999999999999998E-2</v>
      </c>
      <c r="AC124" s="20">
        <f t="shared" ref="AC124:AC129" si="100">(AA124+AB124)</f>
        <v>0.28270000000000001</v>
      </c>
      <c r="AD124" s="20"/>
      <c r="AE124" s="5">
        <v>142</v>
      </c>
      <c r="AF124" s="20">
        <v>0.23769999999999999</v>
      </c>
      <c r="AG124" s="20">
        <v>5.3499999999999999E-2</v>
      </c>
      <c r="AH124" s="20">
        <f t="shared" ref="AH124:AH129" si="101">(AF124+AG124)</f>
        <v>0.29120000000000001</v>
      </c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5">
        <v>527</v>
      </c>
      <c r="BC124" s="5"/>
      <c r="BD124" s="20">
        <f t="shared" si="78"/>
        <v>0.23769999999999999</v>
      </c>
      <c r="BE124" s="20">
        <v>4.19E-2</v>
      </c>
      <c r="BF124" s="20">
        <f t="shared" ref="BF124:BF129" si="102">(BD124+BE124)</f>
        <v>0.27960000000000002</v>
      </c>
      <c r="BG124" s="20"/>
      <c r="BH124" s="5">
        <v>1532</v>
      </c>
      <c r="BI124" s="5"/>
      <c r="BJ124" s="20">
        <f t="shared" si="95"/>
        <v>0.23769999999999999</v>
      </c>
      <c r="BK124" s="20">
        <v>3.7400000000000003E-2</v>
      </c>
      <c r="BL124" s="20">
        <f t="shared" ref="BL124:BL129" si="103">(BJ124+BK124)</f>
        <v>0.27510000000000001</v>
      </c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17"/>
      <c r="CA124" s="20"/>
      <c r="CB124" s="20"/>
      <c r="CC124" s="20"/>
      <c r="CD124" s="21"/>
      <c r="CE124" s="21"/>
      <c r="CF124" s="21"/>
      <c r="CG124" s="21"/>
      <c r="CH124" s="28"/>
      <c r="CI124" s="21"/>
      <c r="CJ124" s="21"/>
      <c r="CK124" s="21"/>
      <c r="CL124" s="12"/>
      <c r="CM124" s="21"/>
      <c r="CN124" s="21"/>
      <c r="CO124" s="21"/>
      <c r="CP124" s="21"/>
      <c r="CQ124" s="5">
        <v>85</v>
      </c>
      <c r="CR124" s="20">
        <v>0</v>
      </c>
      <c r="CS124" s="20">
        <v>9.1700000000000004E-2</v>
      </c>
      <c r="CT124" s="20">
        <f t="shared" ref="CT124:CT129" si="104">(CR124+CS124)</f>
        <v>9.1700000000000004E-2</v>
      </c>
      <c r="CU124" s="21"/>
      <c r="CV124" s="5">
        <v>145</v>
      </c>
      <c r="CW124" s="20">
        <v>0</v>
      </c>
      <c r="CX124" s="20">
        <v>4.3799999999999999E-2</v>
      </c>
      <c r="CY124" s="20">
        <f t="shared" si="96"/>
        <v>4.3799999999999999E-2</v>
      </c>
      <c r="CZ124" s="21"/>
      <c r="DA124" s="5">
        <v>177</v>
      </c>
      <c r="DB124" s="20">
        <v>0</v>
      </c>
      <c r="DC124" s="22">
        <v>4.3799999999999999E-2</v>
      </c>
      <c r="DD124" s="20">
        <f t="shared" ref="DD124:DD129" si="105">(DB124+DC124)</f>
        <v>4.3799999999999999E-2</v>
      </c>
      <c r="DE124" s="20"/>
      <c r="DF124" s="17"/>
      <c r="DG124" s="17"/>
      <c r="DH124" s="20"/>
      <c r="DI124" s="20"/>
      <c r="DJ124" s="20"/>
      <c r="DK124" s="21"/>
      <c r="DL124" s="17">
        <v>562</v>
      </c>
      <c r="DM124" s="17"/>
      <c r="DN124" s="20">
        <v>0</v>
      </c>
      <c r="DO124" s="20">
        <v>3.2199999999999999E-2</v>
      </c>
      <c r="DP124" s="20">
        <f t="shared" ref="DP124:DP129" si="106">(DN124+DO124)</f>
        <v>3.2199999999999999E-2</v>
      </c>
      <c r="DQ124" s="20"/>
      <c r="DR124" s="17"/>
      <c r="DS124" s="17"/>
      <c r="DT124" s="20"/>
      <c r="DU124" s="22"/>
      <c r="DV124" s="20"/>
      <c r="DW124" s="21"/>
      <c r="DX124" s="5">
        <v>1567</v>
      </c>
      <c r="DY124" s="17"/>
      <c r="DZ124" s="20">
        <v>0</v>
      </c>
      <c r="EA124" s="20">
        <v>2.7699999999999999E-2</v>
      </c>
      <c r="EB124" s="20">
        <f t="shared" ref="EB124:EB129" si="107">(DZ124+EA124)</f>
        <v>2.7699999999999999E-2</v>
      </c>
      <c r="EC124" s="20"/>
      <c r="ED124" s="20"/>
      <c r="EE124" s="20"/>
      <c r="EF124" s="20"/>
      <c r="EG124" s="20"/>
      <c r="EH124" s="20"/>
      <c r="EI124" s="20"/>
      <c r="EJ124" s="20"/>
      <c r="EK124" s="17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4"/>
      <c r="FN124" s="3">
        <f t="shared" si="51"/>
        <v>10</v>
      </c>
      <c r="FO124" s="3">
        <f t="shared" si="52"/>
        <v>2001</v>
      </c>
    </row>
    <row r="125" spans="2:171" ht="15" x14ac:dyDescent="0.2">
      <c r="B125" s="3">
        <v>2001</v>
      </c>
      <c r="C125" s="3">
        <v>11</v>
      </c>
      <c r="D125" s="20"/>
      <c r="E125" s="5">
        <v>6.3</v>
      </c>
      <c r="F125" s="20">
        <v>0.47649999999999998</v>
      </c>
      <c r="G125" s="20">
        <v>0.19209999999999999</v>
      </c>
      <c r="H125" s="20">
        <f t="shared" si="97"/>
        <v>0.66859999999999997</v>
      </c>
      <c r="I125" s="20"/>
      <c r="J125" s="5">
        <v>18</v>
      </c>
      <c r="K125" s="20">
        <v>0.47649999999999998</v>
      </c>
      <c r="L125" s="20">
        <v>0.1045</v>
      </c>
      <c r="M125" s="20">
        <f t="shared" si="31"/>
        <v>0.58099999999999996</v>
      </c>
      <c r="N125" s="20"/>
      <c r="O125" s="5">
        <v>18</v>
      </c>
      <c r="P125" s="27">
        <f t="shared" si="92"/>
        <v>0.47649999999999998</v>
      </c>
      <c r="Q125" s="20">
        <v>0.1045</v>
      </c>
      <c r="R125" s="20">
        <f t="shared" si="98"/>
        <v>0.58099999999999996</v>
      </c>
      <c r="S125" s="20"/>
      <c r="T125" s="5">
        <v>110</v>
      </c>
      <c r="U125" s="20">
        <f t="shared" si="93"/>
        <v>0.47649999999999998</v>
      </c>
      <c r="V125" s="20">
        <v>5.6599999999999998E-2</v>
      </c>
      <c r="W125" s="20">
        <f t="shared" si="99"/>
        <v>0.53310000000000002</v>
      </c>
      <c r="X125" s="20"/>
      <c r="Y125" s="5">
        <v>495</v>
      </c>
      <c r="Z125" s="5"/>
      <c r="AA125" s="20">
        <f t="shared" si="94"/>
        <v>0.47649999999999998</v>
      </c>
      <c r="AB125" s="20">
        <v>4.4999999999999998E-2</v>
      </c>
      <c r="AC125" s="20">
        <f t="shared" si="100"/>
        <v>0.52149999999999996</v>
      </c>
      <c r="AD125" s="20"/>
      <c r="AE125" s="5">
        <v>142</v>
      </c>
      <c r="AF125" s="20">
        <v>0.39269999999999999</v>
      </c>
      <c r="AG125" s="20">
        <v>5.3499999999999999E-2</v>
      </c>
      <c r="AH125" s="20">
        <f t="shared" si="101"/>
        <v>0.44619999999999999</v>
      </c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5">
        <v>527</v>
      </c>
      <c r="BC125" s="5"/>
      <c r="BD125" s="20">
        <f t="shared" si="78"/>
        <v>0.39269999999999999</v>
      </c>
      <c r="BE125" s="20">
        <v>4.19E-2</v>
      </c>
      <c r="BF125" s="20">
        <f t="shared" si="102"/>
        <v>0.43459999999999999</v>
      </c>
      <c r="BG125" s="20"/>
      <c r="BH125" s="5">
        <v>1532</v>
      </c>
      <c r="BI125" s="5"/>
      <c r="BJ125" s="20">
        <f t="shared" si="95"/>
        <v>0.39269999999999999</v>
      </c>
      <c r="BK125" s="20">
        <v>3.7400000000000003E-2</v>
      </c>
      <c r="BL125" s="20">
        <f t="shared" si="103"/>
        <v>0.43009999999999998</v>
      </c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17"/>
      <c r="CA125" s="20"/>
      <c r="CB125" s="20"/>
      <c r="CC125" s="20"/>
      <c r="CD125" s="21"/>
      <c r="CE125" s="21"/>
      <c r="CF125" s="21"/>
      <c r="CG125" s="21"/>
      <c r="CH125" s="28"/>
      <c r="CI125" s="21"/>
      <c r="CJ125" s="21"/>
      <c r="CK125" s="21"/>
      <c r="CL125" s="12"/>
      <c r="CM125" s="21"/>
      <c r="CN125" s="21"/>
      <c r="CO125" s="21"/>
      <c r="CP125" s="21"/>
      <c r="CQ125" s="5">
        <v>85</v>
      </c>
      <c r="CR125" s="20">
        <v>0</v>
      </c>
      <c r="CS125" s="20">
        <v>9.1700000000000004E-2</v>
      </c>
      <c r="CT125" s="20">
        <f t="shared" si="104"/>
        <v>9.1700000000000004E-2</v>
      </c>
      <c r="CU125" s="21"/>
      <c r="CV125" s="5">
        <v>145</v>
      </c>
      <c r="CW125" s="20">
        <v>0</v>
      </c>
      <c r="CX125" s="20">
        <v>4.3799999999999999E-2</v>
      </c>
      <c r="CY125" s="20">
        <f t="shared" si="96"/>
        <v>4.3799999999999999E-2</v>
      </c>
      <c r="CZ125" s="21"/>
      <c r="DA125" s="5">
        <v>177</v>
      </c>
      <c r="DB125" s="20">
        <v>0</v>
      </c>
      <c r="DC125" s="22">
        <v>4.3799999999999999E-2</v>
      </c>
      <c r="DD125" s="20">
        <f t="shared" si="105"/>
        <v>4.3799999999999999E-2</v>
      </c>
      <c r="DE125" s="20"/>
      <c r="DF125" s="17"/>
      <c r="DG125" s="17"/>
      <c r="DH125" s="20"/>
      <c r="DI125" s="20"/>
      <c r="DJ125" s="20"/>
      <c r="DK125" s="21"/>
      <c r="DL125" s="17">
        <v>562</v>
      </c>
      <c r="DM125" s="17"/>
      <c r="DN125" s="20">
        <v>0</v>
      </c>
      <c r="DO125" s="20">
        <v>3.2199999999999999E-2</v>
      </c>
      <c r="DP125" s="20">
        <f t="shared" si="106"/>
        <v>3.2199999999999999E-2</v>
      </c>
      <c r="DQ125" s="20"/>
      <c r="DR125" s="17"/>
      <c r="DS125" s="17"/>
      <c r="DT125" s="20"/>
      <c r="DU125" s="22"/>
      <c r="DV125" s="20"/>
      <c r="DW125" s="21"/>
      <c r="DX125" s="5">
        <v>1567</v>
      </c>
      <c r="DY125" s="17"/>
      <c r="DZ125" s="20">
        <v>0</v>
      </c>
      <c r="EA125" s="20">
        <v>2.7699999999999999E-2</v>
      </c>
      <c r="EB125" s="20">
        <f t="shared" si="107"/>
        <v>2.7699999999999999E-2</v>
      </c>
      <c r="EC125" s="20"/>
      <c r="ED125" s="20"/>
      <c r="EE125" s="20"/>
      <c r="EF125" s="20"/>
      <c r="EG125" s="20"/>
      <c r="EH125" s="20"/>
      <c r="EI125" s="20"/>
      <c r="EJ125" s="20"/>
      <c r="EK125" s="17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4"/>
      <c r="FN125" s="3">
        <f t="shared" si="51"/>
        <v>11</v>
      </c>
      <c r="FO125" s="3">
        <f t="shared" si="52"/>
        <v>2001</v>
      </c>
    </row>
    <row r="126" spans="2:171" ht="15" x14ac:dyDescent="0.2">
      <c r="B126" s="3">
        <v>2001</v>
      </c>
      <c r="C126" s="3">
        <v>12</v>
      </c>
      <c r="D126" s="20"/>
      <c r="E126" s="5">
        <v>6.3</v>
      </c>
      <c r="F126" s="20">
        <v>0.50229999999999997</v>
      </c>
      <c r="G126" s="20">
        <v>0.19209999999999999</v>
      </c>
      <c r="H126" s="20">
        <f t="shared" si="97"/>
        <v>0.69439999999999991</v>
      </c>
      <c r="I126" s="20"/>
      <c r="J126" s="5">
        <v>18</v>
      </c>
      <c r="K126" s="20">
        <v>0.50229999999999997</v>
      </c>
      <c r="L126" s="20">
        <v>0.1045</v>
      </c>
      <c r="M126" s="20">
        <f t="shared" si="31"/>
        <v>0.60680000000000001</v>
      </c>
      <c r="N126" s="20"/>
      <c r="O126" s="5">
        <v>18</v>
      </c>
      <c r="P126" s="27">
        <f t="shared" si="92"/>
        <v>0.50229999999999997</v>
      </c>
      <c r="Q126" s="20">
        <v>0.1045</v>
      </c>
      <c r="R126" s="20">
        <f t="shared" si="98"/>
        <v>0.60680000000000001</v>
      </c>
      <c r="S126" s="20"/>
      <c r="T126" s="5">
        <v>110</v>
      </c>
      <c r="U126" s="20">
        <f t="shared" si="93"/>
        <v>0.50229999999999997</v>
      </c>
      <c r="V126" s="20">
        <v>5.6599999999999998E-2</v>
      </c>
      <c r="W126" s="20">
        <f t="shared" si="99"/>
        <v>0.55889999999999995</v>
      </c>
      <c r="X126" s="20"/>
      <c r="Y126" s="5">
        <v>495</v>
      </c>
      <c r="Z126" s="5"/>
      <c r="AA126" s="20">
        <f t="shared" si="94"/>
        <v>0.50229999999999997</v>
      </c>
      <c r="AB126" s="20">
        <v>4.4999999999999998E-2</v>
      </c>
      <c r="AC126" s="20">
        <f t="shared" si="100"/>
        <v>0.54730000000000001</v>
      </c>
      <c r="AD126" s="20"/>
      <c r="AE126" s="5">
        <v>142</v>
      </c>
      <c r="AF126" s="20">
        <v>0.39809999999999995</v>
      </c>
      <c r="AG126" s="20">
        <v>5.3499999999999999E-2</v>
      </c>
      <c r="AH126" s="20">
        <f t="shared" si="101"/>
        <v>0.45159999999999995</v>
      </c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5">
        <v>527</v>
      </c>
      <c r="BC126" s="5"/>
      <c r="BD126" s="20">
        <f t="shared" si="78"/>
        <v>0.39809999999999995</v>
      </c>
      <c r="BE126" s="20">
        <v>4.19E-2</v>
      </c>
      <c r="BF126" s="20">
        <f t="shared" si="102"/>
        <v>0.43999999999999995</v>
      </c>
      <c r="BG126" s="20"/>
      <c r="BH126" s="5">
        <v>1532</v>
      </c>
      <c r="BI126" s="5"/>
      <c r="BJ126" s="20">
        <f t="shared" si="95"/>
        <v>0.39809999999999995</v>
      </c>
      <c r="BK126" s="20">
        <v>3.7400000000000003E-2</v>
      </c>
      <c r="BL126" s="20">
        <f t="shared" si="103"/>
        <v>0.43549999999999994</v>
      </c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17"/>
      <c r="CA126" s="20"/>
      <c r="CB126" s="20"/>
      <c r="CC126" s="20"/>
      <c r="CD126" s="21"/>
      <c r="CE126" s="21"/>
      <c r="CF126" s="21"/>
      <c r="CG126" s="21"/>
      <c r="CH126" s="28"/>
      <c r="CI126" s="21"/>
      <c r="CJ126" s="21"/>
      <c r="CK126" s="21"/>
      <c r="CL126" s="12"/>
      <c r="CM126" s="21"/>
      <c r="CN126" s="21"/>
      <c r="CO126" s="21"/>
      <c r="CP126" s="21"/>
      <c r="CQ126" s="5">
        <v>85</v>
      </c>
      <c r="CR126" s="20">
        <v>0</v>
      </c>
      <c r="CS126" s="20">
        <v>9.1700000000000004E-2</v>
      </c>
      <c r="CT126" s="20">
        <f t="shared" si="104"/>
        <v>9.1700000000000004E-2</v>
      </c>
      <c r="CU126" s="21"/>
      <c r="CV126" s="5">
        <v>145</v>
      </c>
      <c r="CW126" s="20">
        <v>0</v>
      </c>
      <c r="CX126" s="20">
        <v>4.3799999999999999E-2</v>
      </c>
      <c r="CY126" s="20">
        <f t="shared" si="96"/>
        <v>4.3799999999999999E-2</v>
      </c>
      <c r="CZ126" s="21"/>
      <c r="DA126" s="5">
        <v>177</v>
      </c>
      <c r="DB126" s="20">
        <v>0</v>
      </c>
      <c r="DC126" s="22">
        <v>4.3799999999999999E-2</v>
      </c>
      <c r="DD126" s="20">
        <f t="shared" si="105"/>
        <v>4.3799999999999999E-2</v>
      </c>
      <c r="DE126" s="20"/>
      <c r="DF126" s="17"/>
      <c r="DG126" s="17"/>
      <c r="DH126" s="20"/>
      <c r="DI126" s="20"/>
      <c r="DJ126" s="20"/>
      <c r="DK126" s="21"/>
      <c r="DL126" s="17">
        <v>562</v>
      </c>
      <c r="DM126" s="17"/>
      <c r="DN126" s="20">
        <v>0</v>
      </c>
      <c r="DO126" s="20">
        <v>3.2199999999999999E-2</v>
      </c>
      <c r="DP126" s="20">
        <f t="shared" si="106"/>
        <v>3.2199999999999999E-2</v>
      </c>
      <c r="DQ126" s="20"/>
      <c r="DR126" s="17"/>
      <c r="DS126" s="17"/>
      <c r="DT126" s="20"/>
      <c r="DU126" s="22"/>
      <c r="DV126" s="20"/>
      <c r="DW126" s="21"/>
      <c r="DX126" s="5">
        <v>1567</v>
      </c>
      <c r="DY126" s="17"/>
      <c r="DZ126" s="20">
        <v>0</v>
      </c>
      <c r="EA126" s="20">
        <v>2.7699999999999999E-2</v>
      </c>
      <c r="EB126" s="20">
        <f t="shared" si="107"/>
        <v>2.7699999999999999E-2</v>
      </c>
      <c r="EC126" s="20"/>
      <c r="ED126" s="20"/>
      <c r="EE126" s="20"/>
      <c r="EF126" s="20"/>
      <c r="EG126" s="20"/>
      <c r="EH126" s="20"/>
      <c r="EI126" s="20"/>
      <c r="EJ126" s="20"/>
      <c r="EK126" s="17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4"/>
      <c r="FN126" s="3">
        <f t="shared" si="51"/>
        <v>12</v>
      </c>
      <c r="FO126" s="3">
        <f t="shared" si="52"/>
        <v>2001</v>
      </c>
    </row>
    <row r="127" spans="2:171" ht="15" x14ac:dyDescent="0.2">
      <c r="B127" s="3">
        <v>2002</v>
      </c>
      <c r="C127" s="3">
        <v>1</v>
      </c>
      <c r="D127" s="20"/>
      <c r="E127" s="5">
        <v>6.3</v>
      </c>
      <c r="F127" s="20">
        <v>0.43330000000000002</v>
      </c>
      <c r="G127" s="20">
        <v>0.22950000000000001</v>
      </c>
      <c r="H127" s="20">
        <f t="shared" si="97"/>
        <v>0.66280000000000006</v>
      </c>
      <c r="I127" s="20"/>
      <c r="J127" s="5">
        <v>18</v>
      </c>
      <c r="K127" s="20">
        <v>0.43330000000000002</v>
      </c>
      <c r="L127" s="20">
        <v>0.1293</v>
      </c>
      <c r="M127" s="20">
        <f t="shared" si="31"/>
        <v>0.56259999999999999</v>
      </c>
      <c r="N127" s="20"/>
      <c r="O127" s="5">
        <v>18</v>
      </c>
      <c r="P127" s="27">
        <f t="shared" ref="P127:P132" si="108">+F127</f>
        <v>0.43330000000000002</v>
      </c>
      <c r="Q127" s="20">
        <v>0.1293</v>
      </c>
      <c r="R127" s="20">
        <f t="shared" si="98"/>
        <v>0.56259999999999999</v>
      </c>
      <c r="S127" s="20"/>
      <c r="T127" s="5">
        <v>110</v>
      </c>
      <c r="U127" s="20">
        <f t="shared" ref="U127:U132" si="109">+P127</f>
        <v>0.43330000000000002</v>
      </c>
      <c r="V127" s="20">
        <v>6.8000000000000005E-2</v>
      </c>
      <c r="W127" s="20">
        <f t="shared" si="99"/>
        <v>0.50130000000000008</v>
      </c>
      <c r="X127" s="20"/>
      <c r="Y127" s="5">
        <v>495</v>
      </c>
      <c r="Z127" s="5"/>
      <c r="AA127" s="20">
        <f t="shared" ref="AA127:AA132" si="110">+U127</f>
        <v>0.43330000000000002</v>
      </c>
      <c r="AB127" s="20">
        <v>5.3800000000000001E-2</v>
      </c>
      <c r="AC127" s="20">
        <f t="shared" si="100"/>
        <v>0.48710000000000003</v>
      </c>
      <c r="AD127" s="20"/>
      <c r="AE127" s="5">
        <v>142</v>
      </c>
      <c r="AF127" s="20">
        <v>0.3503</v>
      </c>
      <c r="AG127" s="20">
        <v>6.3500000000000001E-2</v>
      </c>
      <c r="AH127" s="20">
        <f t="shared" si="101"/>
        <v>0.4138</v>
      </c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5">
        <v>527</v>
      </c>
      <c r="BC127" s="5"/>
      <c r="BD127" s="20">
        <f t="shared" si="78"/>
        <v>0.3503</v>
      </c>
      <c r="BE127" s="20">
        <v>4.9399999999999999E-2</v>
      </c>
      <c r="BF127" s="20">
        <f t="shared" si="102"/>
        <v>0.3997</v>
      </c>
      <c r="BG127" s="20"/>
      <c r="BH127" s="5">
        <v>1532</v>
      </c>
      <c r="BI127" s="5"/>
      <c r="BJ127" s="20">
        <f t="shared" ref="BJ127:BJ132" si="111">+BD127</f>
        <v>0.3503</v>
      </c>
      <c r="BK127" s="20">
        <v>4.3099999999999999E-2</v>
      </c>
      <c r="BL127" s="20">
        <f t="shared" si="103"/>
        <v>0.39339999999999997</v>
      </c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17"/>
      <c r="CA127" s="20"/>
      <c r="CB127" s="20"/>
      <c r="CC127" s="20"/>
      <c r="CD127" s="21"/>
      <c r="CE127" s="21"/>
      <c r="CF127" s="21"/>
      <c r="CG127" s="21"/>
      <c r="CH127" s="28"/>
      <c r="CI127" s="21"/>
      <c r="CJ127" s="21"/>
      <c r="CK127" s="21"/>
      <c r="CL127" s="12"/>
      <c r="CM127" s="21"/>
      <c r="CN127" s="21"/>
      <c r="CO127" s="21"/>
      <c r="CP127" s="21"/>
      <c r="CQ127" s="5">
        <v>85</v>
      </c>
      <c r="CR127" s="20">
        <v>0</v>
      </c>
      <c r="CS127" s="20">
        <v>0.1116</v>
      </c>
      <c r="CT127" s="20">
        <f t="shared" si="104"/>
        <v>0.1116</v>
      </c>
      <c r="CU127" s="21"/>
      <c r="CV127" s="5">
        <v>145</v>
      </c>
      <c r="CW127" s="20">
        <v>0</v>
      </c>
      <c r="CX127" s="20">
        <v>5.5599999999999997E-2</v>
      </c>
      <c r="CY127" s="20">
        <f>(CW127+CX127)</f>
        <v>5.5599999999999997E-2</v>
      </c>
      <c r="CZ127" s="21"/>
      <c r="DA127" s="5">
        <v>177</v>
      </c>
      <c r="DB127" s="20">
        <v>0</v>
      </c>
      <c r="DC127" s="22">
        <v>5.2499999999999998E-2</v>
      </c>
      <c r="DD127" s="20">
        <f t="shared" si="105"/>
        <v>5.2499999999999998E-2</v>
      </c>
      <c r="DE127" s="20"/>
      <c r="DF127" s="17"/>
      <c r="DG127" s="17"/>
      <c r="DH127" s="20"/>
      <c r="DI127" s="20"/>
      <c r="DJ127" s="20"/>
      <c r="DK127" s="21"/>
      <c r="DL127" s="17">
        <v>562</v>
      </c>
      <c r="DM127" s="17"/>
      <c r="DN127" s="20">
        <v>0</v>
      </c>
      <c r="DO127" s="20">
        <v>3.8100000000000002E-2</v>
      </c>
      <c r="DP127" s="20">
        <f t="shared" si="106"/>
        <v>3.8100000000000002E-2</v>
      </c>
      <c r="DQ127" s="20"/>
      <c r="DR127" s="17"/>
      <c r="DS127" s="17"/>
      <c r="DT127" s="20"/>
      <c r="DU127" s="22"/>
      <c r="DV127" s="20"/>
      <c r="DW127" s="21"/>
      <c r="DX127" s="5">
        <v>1567</v>
      </c>
      <c r="DY127" s="17"/>
      <c r="DZ127" s="20">
        <v>0</v>
      </c>
      <c r="EA127" s="20">
        <v>3.1800000000000002E-2</v>
      </c>
      <c r="EB127" s="20">
        <f t="shared" si="107"/>
        <v>3.1800000000000002E-2</v>
      </c>
      <c r="EC127" s="20"/>
      <c r="ED127" s="20"/>
      <c r="EE127" s="20"/>
      <c r="EF127" s="20"/>
      <c r="EG127" s="20"/>
      <c r="EH127" s="20"/>
      <c r="EI127" s="20"/>
      <c r="EJ127" s="20"/>
      <c r="EK127" s="17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4"/>
      <c r="FN127" s="3">
        <f t="shared" si="51"/>
        <v>1</v>
      </c>
      <c r="FO127" s="3">
        <f t="shared" si="52"/>
        <v>2002</v>
      </c>
    </row>
    <row r="128" spans="2:171" ht="15" x14ac:dyDescent="0.2">
      <c r="B128" s="3">
        <v>2002</v>
      </c>
      <c r="C128" s="3">
        <v>2</v>
      </c>
      <c r="D128" s="20"/>
      <c r="E128" s="5">
        <v>6.3</v>
      </c>
      <c r="F128" s="20">
        <v>0.39190000000000003</v>
      </c>
      <c r="G128" s="20">
        <v>0.22950000000000001</v>
      </c>
      <c r="H128" s="20">
        <f t="shared" si="97"/>
        <v>0.62140000000000006</v>
      </c>
      <c r="I128" s="20"/>
      <c r="J128" s="5">
        <v>18</v>
      </c>
      <c r="K128" s="20">
        <v>0.39190000000000003</v>
      </c>
      <c r="L128" s="20">
        <v>0.1293</v>
      </c>
      <c r="M128" s="20">
        <f t="shared" si="31"/>
        <v>0.5212</v>
      </c>
      <c r="N128" s="20"/>
      <c r="O128" s="5">
        <v>18</v>
      </c>
      <c r="P128" s="27">
        <f t="shared" si="108"/>
        <v>0.39190000000000003</v>
      </c>
      <c r="Q128" s="20">
        <v>0.1293</v>
      </c>
      <c r="R128" s="20">
        <f t="shared" si="98"/>
        <v>0.5212</v>
      </c>
      <c r="S128" s="20"/>
      <c r="T128" s="5">
        <v>110</v>
      </c>
      <c r="U128" s="20">
        <f t="shared" si="109"/>
        <v>0.39190000000000003</v>
      </c>
      <c r="V128" s="20">
        <v>6.8000000000000005E-2</v>
      </c>
      <c r="W128" s="20">
        <f t="shared" si="99"/>
        <v>0.45990000000000003</v>
      </c>
      <c r="X128" s="20"/>
      <c r="Y128" s="5">
        <v>495</v>
      </c>
      <c r="Z128" s="5"/>
      <c r="AA128" s="20">
        <f t="shared" si="110"/>
        <v>0.39190000000000003</v>
      </c>
      <c r="AB128" s="20">
        <v>5.3800000000000001E-2</v>
      </c>
      <c r="AC128" s="20">
        <f t="shared" si="100"/>
        <v>0.44570000000000004</v>
      </c>
      <c r="AD128" s="20"/>
      <c r="AE128" s="5">
        <v>142</v>
      </c>
      <c r="AF128" s="20">
        <v>0.31369999999999998</v>
      </c>
      <c r="AG128" s="20">
        <v>6.3500000000000001E-2</v>
      </c>
      <c r="AH128" s="20">
        <f t="shared" si="101"/>
        <v>0.37719999999999998</v>
      </c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5">
        <v>527</v>
      </c>
      <c r="BC128" s="5"/>
      <c r="BD128" s="20">
        <f t="shared" si="78"/>
        <v>0.31369999999999998</v>
      </c>
      <c r="BE128" s="20">
        <v>4.9399999999999999E-2</v>
      </c>
      <c r="BF128" s="20">
        <f t="shared" si="102"/>
        <v>0.36309999999999998</v>
      </c>
      <c r="BG128" s="20"/>
      <c r="BH128" s="5">
        <v>1532</v>
      </c>
      <c r="BI128" s="5"/>
      <c r="BJ128" s="20">
        <f t="shared" si="111"/>
        <v>0.31369999999999998</v>
      </c>
      <c r="BK128" s="20">
        <v>4.3099999999999999E-2</v>
      </c>
      <c r="BL128" s="20">
        <f t="shared" si="103"/>
        <v>0.35680000000000001</v>
      </c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17"/>
      <c r="CA128" s="20"/>
      <c r="CB128" s="20"/>
      <c r="CC128" s="20"/>
      <c r="CD128" s="21"/>
      <c r="CE128" s="21"/>
      <c r="CF128" s="21"/>
      <c r="CG128" s="21"/>
      <c r="CH128" s="28"/>
      <c r="CI128" s="21"/>
      <c r="CJ128" s="21"/>
      <c r="CK128" s="21"/>
      <c r="CL128" s="12"/>
      <c r="CM128" s="21"/>
      <c r="CN128" s="21"/>
      <c r="CO128" s="21"/>
      <c r="CP128" s="21"/>
      <c r="CQ128" s="5">
        <v>85</v>
      </c>
      <c r="CR128" s="20">
        <v>0</v>
      </c>
      <c r="CS128" s="20">
        <v>0.1116</v>
      </c>
      <c r="CT128" s="20">
        <f t="shared" si="104"/>
        <v>0.1116</v>
      </c>
      <c r="CU128" s="21"/>
      <c r="CV128" s="5">
        <v>145</v>
      </c>
      <c r="CW128" s="20">
        <v>0</v>
      </c>
      <c r="CX128" s="20">
        <v>5.5599999999999997E-2</v>
      </c>
      <c r="CY128" s="20">
        <f>(CW128+CX128)</f>
        <v>5.5599999999999997E-2</v>
      </c>
      <c r="CZ128" s="21"/>
      <c r="DA128" s="5">
        <v>177</v>
      </c>
      <c r="DB128" s="20">
        <v>0</v>
      </c>
      <c r="DC128" s="22">
        <v>5.2499999999999998E-2</v>
      </c>
      <c r="DD128" s="20">
        <f t="shared" si="105"/>
        <v>5.2499999999999998E-2</v>
      </c>
      <c r="DE128" s="20"/>
      <c r="DF128" s="17"/>
      <c r="DG128" s="17"/>
      <c r="DH128" s="20"/>
      <c r="DI128" s="20"/>
      <c r="DJ128" s="20"/>
      <c r="DK128" s="21"/>
      <c r="DL128" s="17">
        <v>562</v>
      </c>
      <c r="DM128" s="17"/>
      <c r="DN128" s="20">
        <v>0</v>
      </c>
      <c r="DO128" s="20">
        <v>3.8100000000000002E-2</v>
      </c>
      <c r="DP128" s="20">
        <f t="shared" si="106"/>
        <v>3.8100000000000002E-2</v>
      </c>
      <c r="DQ128" s="20"/>
      <c r="DR128" s="17"/>
      <c r="DS128" s="17"/>
      <c r="DT128" s="20"/>
      <c r="DU128" s="22"/>
      <c r="DV128" s="20"/>
      <c r="DW128" s="21"/>
      <c r="DX128" s="5">
        <v>1567</v>
      </c>
      <c r="DY128" s="17"/>
      <c r="DZ128" s="20">
        <v>0</v>
      </c>
      <c r="EA128" s="20">
        <v>3.1800000000000002E-2</v>
      </c>
      <c r="EB128" s="20">
        <f t="shared" si="107"/>
        <v>3.1800000000000002E-2</v>
      </c>
      <c r="EC128" s="20"/>
      <c r="ED128" s="20"/>
      <c r="EE128" s="20"/>
      <c r="EF128" s="20"/>
      <c r="EG128" s="20"/>
      <c r="EH128" s="20"/>
      <c r="EI128" s="20"/>
      <c r="EJ128" s="20"/>
      <c r="EK128" s="17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4"/>
      <c r="FN128" s="3">
        <f t="shared" si="51"/>
        <v>2</v>
      </c>
      <c r="FO128" s="3">
        <f t="shared" si="52"/>
        <v>2002</v>
      </c>
    </row>
    <row r="129" spans="2:171" ht="15" x14ac:dyDescent="0.2">
      <c r="B129" s="3">
        <v>2002</v>
      </c>
      <c r="C129" s="3">
        <v>3</v>
      </c>
      <c r="D129" s="20"/>
      <c r="E129" s="5">
        <v>6.3</v>
      </c>
      <c r="F129" s="20">
        <v>0.36020000000000002</v>
      </c>
      <c r="G129" s="20">
        <v>0.22950000000000001</v>
      </c>
      <c r="H129" s="20">
        <f t="shared" si="97"/>
        <v>0.5897</v>
      </c>
      <c r="I129" s="20"/>
      <c r="J129" s="5">
        <v>18</v>
      </c>
      <c r="K129" s="20">
        <v>0.36020000000000002</v>
      </c>
      <c r="L129" s="20">
        <v>0.1293</v>
      </c>
      <c r="M129" s="20">
        <f t="shared" si="31"/>
        <v>0.48950000000000005</v>
      </c>
      <c r="N129" s="20"/>
      <c r="O129" s="5">
        <v>18</v>
      </c>
      <c r="P129" s="27">
        <f t="shared" si="108"/>
        <v>0.36020000000000002</v>
      </c>
      <c r="Q129" s="20">
        <v>0.1293</v>
      </c>
      <c r="R129" s="20">
        <f t="shared" si="98"/>
        <v>0.48950000000000005</v>
      </c>
      <c r="S129" s="20"/>
      <c r="T129" s="5">
        <v>110</v>
      </c>
      <c r="U129" s="20">
        <f t="shared" si="109"/>
        <v>0.36020000000000002</v>
      </c>
      <c r="V129" s="20">
        <v>6.8000000000000005E-2</v>
      </c>
      <c r="W129" s="20">
        <f t="shared" si="99"/>
        <v>0.42820000000000003</v>
      </c>
      <c r="X129" s="20"/>
      <c r="Y129" s="5">
        <v>495</v>
      </c>
      <c r="Z129" s="5"/>
      <c r="AA129" s="20">
        <f t="shared" si="110"/>
        <v>0.36020000000000002</v>
      </c>
      <c r="AB129" s="20">
        <v>5.3800000000000001E-2</v>
      </c>
      <c r="AC129" s="20">
        <f t="shared" si="100"/>
        <v>0.41400000000000003</v>
      </c>
      <c r="AD129" s="20"/>
      <c r="AE129" s="5">
        <v>142</v>
      </c>
      <c r="AF129" s="20">
        <v>0.28029999999999999</v>
      </c>
      <c r="AG129" s="20">
        <v>6.3500000000000001E-2</v>
      </c>
      <c r="AH129" s="20">
        <f t="shared" si="101"/>
        <v>0.34379999999999999</v>
      </c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5">
        <v>527</v>
      </c>
      <c r="BC129" s="5"/>
      <c r="BD129" s="20">
        <f t="shared" si="78"/>
        <v>0.28029999999999999</v>
      </c>
      <c r="BE129" s="20">
        <v>4.9399999999999999E-2</v>
      </c>
      <c r="BF129" s="20">
        <f t="shared" si="102"/>
        <v>0.32969999999999999</v>
      </c>
      <c r="BG129" s="20"/>
      <c r="BH129" s="5">
        <v>1532</v>
      </c>
      <c r="BI129" s="5"/>
      <c r="BJ129" s="20">
        <f t="shared" si="111"/>
        <v>0.28029999999999999</v>
      </c>
      <c r="BK129" s="20">
        <v>4.3099999999999999E-2</v>
      </c>
      <c r="BL129" s="20">
        <f t="shared" si="103"/>
        <v>0.32340000000000002</v>
      </c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17"/>
      <c r="CA129" s="20"/>
      <c r="CB129" s="20"/>
      <c r="CC129" s="20"/>
      <c r="CD129" s="21"/>
      <c r="CE129" s="21"/>
      <c r="CF129" s="21"/>
      <c r="CG129" s="21"/>
      <c r="CH129" s="28"/>
      <c r="CI129" s="21"/>
      <c r="CJ129" s="21"/>
      <c r="CK129" s="21"/>
      <c r="CL129" s="12"/>
      <c r="CM129" s="21"/>
      <c r="CN129" s="21"/>
      <c r="CO129" s="21"/>
      <c r="CP129" s="21"/>
      <c r="CQ129" s="5">
        <v>85</v>
      </c>
      <c r="CR129" s="20">
        <v>0</v>
      </c>
      <c r="CS129" s="20">
        <v>0.1116</v>
      </c>
      <c r="CT129" s="20">
        <f t="shared" si="104"/>
        <v>0.1116</v>
      </c>
      <c r="CU129" s="21"/>
      <c r="CV129" s="5">
        <v>145</v>
      </c>
      <c r="CW129" s="20">
        <v>0</v>
      </c>
      <c r="CX129" s="20">
        <v>5.5599999999999997E-2</v>
      </c>
      <c r="CY129" s="20">
        <f>(CW129+CX129)</f>
        <v>5.5599999999999997E-2</v>
      </c>
      <c r="CZ129" s="21"/>
      <c r="DA129" s="5">
        <v>177</v>
      </c>
      <c r="DB129" s="20">
        <v>0</v>
      </c>
      <c r="DC129" s="22">
        <v>5.2499999999999998E-2</v>
      </c>
      <c r="DD129" s="20">
        <f t="shared" si="105"/>
        <v>5.2499999999999998E-2</v>
      </c>
      <c r="DE129" s="20"/>
      <c r="DF129" s="17"/>
      <c r="DG129" s="17"/>
      <c r="DH129" s="20"/>
      <c r="DI129" s="20"/>
      <c r="DJ129" s="20"/>
      <c r="DK129" s="21"/>
      <c r="DL129" s="17">
        <v>562</v>
      </c>
      <c r="DM129" s="17"/>
      <c r="DN129" s="20">
        <v>0</v>
      </c>
      <c r="DO129" s="20">
        <v>3.8100000000000002E-2</v>
      </c>
      <c r="DP129" s="20">
        <f t="shared" si="106"/>
        <v>3.8100000000000002E-2</v>
      </c>
      <c r="DQ129" s="20"/>
      <c r="DR129" s="17"/>
      <c r="DS129" s="17"/>
      <c r="DT129" s="20"/>
      <c r="DU129" s="22"/>
      <c r="DV129" s="20"/>
      <c r="DW129" s="21"/>
      <c r="DX129" s="5">
        <v>1567</v>
      </c>
      <c r="DY129" s="17"/>
      <c r="DZ129" s="20">
        <v>0</v>
      </c>
      <c r="EA129" s="20">
        <v>3.1800000000000002E-2</v>
      </c>
      <c r="EB129" s="20">
        <f t="shared" si="107"/>
        <v>3.1800000000000002E-2</v>
      </c>
      <c r="EC129" s="20"/>
      <c r="ED129" s="20"/>
      <c r="EE129" s="20"/>
      <c r="EF129" s="20"/>
      <c r="EG129" s="20"/>
      <c r="EH129" s="20"/>
      <c r="EI129" s="20"/>
      <c r="EJ129" s="20"/>
      <c r="EK129" s="17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4"/>
      <c r="FN129" s="3">
        <f t="shared" si="51"/>
        <v>3</v>
      </c>
      <c r="FO129" s="3">
        <f t="shared" si="52"/>
        <v>2002</v>
      </c>
    </row>
    <row r="130" spans="2:171" ht="15" x14ac:dyDescent="0.2">
      <c r="B130" s="3">
        <v>2002</v>
      </c>
      <c r="C130" s="3">
        <v>4</v>
      </c>
      <c r="D130" s="20"/>
      <c r="E130" s="5">
        <v>6.3</v>
      </c>
      <c r="F130" s="20">
        <v>0.4612</v>
      </c>
      <c r="G130" s="20">
        <v>0.22950000000000001</v>
      </c>
      <c r="H130" s="20">
        <f t="shared" ref="H130:H135" si="112">(F130+G130)</f>
        <v>0.69069999999999998</v>
      </c>
      <c r="I130" s="20"/>
      <c r="J130" s="5">
        <v>18</v>
      </c>
      <c r="K130" s="20">
        <v>0.4612</v>
      </c>
      <c r="L130" s="20">
        <v>0.1293</v>
      </c>
      <c r="M130" s="20">
        <f t="shared" si="31"/>
        <v>0.59050000000000002</v>
      </c>
      <c r="N130" s="20"/>
      <c r="O130" s="5">
        <v>18</v>
      </c>
      <c r="P130" s="27">
        <f t="shared" si="108"/>
        <v>0.4612</v>
      </c>
      <c r="Q130" s="20">
        <v>0.1293</v>
      </c>
      <c r="R130" s="20">
        <f t="shared" ref="R130:R135" si="113">(P130+Q130)</f>
        <v>0.59050000000000002</v>
      </c>
      <c r="S130" s="20"/>
      <c r="T130" s="5">
        <v>110</v>
      </c>
      <c r="U130" s="20">
        <f t="shared" si="109"/>
        <v>0.4612</v>
      </c>
      <c r="V130" s="20">
        <v>6.8000000000000005E-2</v>
      </c>
      <c r="W130" s="20">
        <f t="shared" ref="W130:W135" si="114">(U130+V130)</f>
        <v>0.5292</v>
      </c>
      <c r="X130" s="20"/>
      <c r="Y130" s="5">
        <v>495</v>
      </c>
      <c r="Z130" s="5"/>
      <c r="AA130" s="20">
        <f t="shared" si="110"/>
        <v>0.4612</v>
      </c>
      <c r="AB130" s="20">
        <v>5.3800000000000001E-2</v>
      </c>
      <c r="AC130" s="20">
        <f t="shared" ref="AC130:AC135" si="115">(AA130+AB130)</f>
        <v>0.51500000000000001</v>
      </c>
      <c r="AD130" s="20"/>
      <c r="AE130" s="5">
        <v>142</v>
      </c>
      <c r="AF130" s="20">
        <v>0.37090000000000001</v>
      </c>
      <c r="AG130" s="20">
        <v>6.3500000000000001E-2</v>
      </c>
      <c r="AH130" s="20">
        <f t="shared" ref="AH130:AH135" si="116">(AF130+AG130)</f>
        <v>0.43440000000000001</v>
      </c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5">
        <v>527</v>
      </c>
      <c r="BC130" s="5"/>
      <c r="BD130" s="20">
        <f t="shared" si="78"/>
        <v>0.37090000000000001</v>
      </c>
      <c r="BE130" s="20">
        <v>4.9399999999999999E-2</v>
      </c>
      <c r="BF130" s="20">
        <f t="shared" ref="BF130:BF135" si="117">(BD130+BE130)</f>
        <v>0.42030000000000001</v>
      </c>
      <c r="BG130" s="20"/>
      <c r="BH130" s="5">
        <v>1532</v>
      </c>
      <c r="BI130" s="5"/>
      <c r="BJ130" s="20">
        <f t="shared" si="111"/>
        <v>0.37090000000000001</v>
      </c>
      <c r="BK130" s="20">
        <v>4.3099999999999999E-2</v>
      </c>
      <c r="BL130" s="20">
        <f t="shared" ref="BL130:BL135" si="118">(BJ130+BK130)</f>
        <v>0.41400000000000003</v>
      </c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17"/>
      <c r="CA130" s="20"/>
      <c r="CB130" s="20"/>
      <c r="CC130" s="20"/>
      <c r="CD130" s="21"/>
      <c r="CE130" s="21"/>
      <c r="CF130" s="21"/>
      <c r="CG130" s="21"/>
      <c r="CH130" s="28"/>
      <c r="CI130" s="21"/>
      <c r="CJ130" s="21"/>
      <c r="CK130" s="21"/>
      <c r="CL130" s="12"/>
      <c r="CM130" s="21"/>
      <c r="CN130" s="21"/>
      <c r="CO130" s="21"/>
      <c r="CP130" s="21"/>
      <c r="CQ130" s="5">
        <v>85</v>
      </c>
      <c r="CR130" s="20">
        <v>0</v>
      </c>
      <c r="CS130" s="20">
        <v>0.1116</v>
      </c>
      <c r="CT130" s="20">
        <f t="shared" ref="CT130:CT135" si="119">(CR130+CS130)</f>
        <v>0.1116</v>
      </c>
      <c r="CU130" s="21"/>
      <c r="CV130" s="5">
        <v>145</v>
      </c>
      <c r="CW130" s="20">
        <v>0</v>
      </c>
      <c r="CX130" s="20">
        <v>5.5599999999999997E-2</v>
      </c>
      <c r="CY130" s="20">
        <f t="shared" ref="CY130:CY135" si="120">(CW130+CX130)</f>
        <v>5.5599999999999997E-2</v>
      </c>
      <c r="CZ130" s="21"/>
      <c r="DA130" s="5">
        <v>177</v>
      </c>
      <c r="DB130" s="20">
        <v>0</v>
      </c>
      <c r="DC130" s="22">
        <v>5.2499999999999998E-2</v>
      </c>
      <c r="DD130" s="20">
        <f t="shared" ref="DD130:DD135" si="121">(DB130+DC130)</f>
        <v>5.2499999999999998E-2</v>
      </c>
      <c r="DE130" s="20"/>
      <c r="DF130" s="17"/>
      <c r="DG130" s="17"/>
      <c r="DH130" s="20"/>
      <c r="DI130" s="20"/>
      <c r="DJ130" s="20"/>
      <c r="DK130" s="21"/>
      <c r="DL130" s="17">
        <v>562</v>
      </c>
      <c r="DM130" s="17"/>
      <c r="DN130" s="20">
        <v>0</v>
      </c>
      <c r="DO130" s="20">
        <v>3.8100000000000002E-2</v>
      </c>
      <c r="DP130" s="20">
        <f t="shared" ref="DP130:DP135" si="122">(DN130+DO130)</f>
        <v>3.8100000000000002E-2</v>
      </c>
      <c r="DQ130" s="20"/>
      <c r="DR130" s="17"/>
      <c r="DS130" s="17"/>
      <c r="DT130" s="20"/>
      <c r="DU130" s="22"/>
      <c r="DV130" s="20"/>
      <c r="DW130" s="21"/>
      <c r="DX130" s="5">
        <v>1567</v>
      </c>
      <c r="DY130" s="17"/>
      <c r="DZ130" s="20">
        <v>0</v>
      </c>
      <c r="EA130" s="20">
        <v>3.1800000000000002E-2</v>
      </c>
      <c r="EB130" s="20">
        <f t="shared" ref="EB130:EB135" si="123">(DZ130+EA130)</f>
        <v>3.1800000000000002E-2</v>
      </c>
      <c r="EC130" s="20"/>
      <c r="ED130" s="20"/>
      <c r="EE130" s="20"/>
      <c r="EF130" s="20"/>
      <c r="EG130" s="20"/>
      <c r="EH130" s="20"/>
      <c r="EI130" s="20"/>
      <c r="EJ130" s="20"/>
      <c r="EK130" s="17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4"/>
      <c r="FN130" s="3">
        <f t="shared" si="51"/>
        <v>4</v>
      </c>
      <c r="FO130" s="3">
        <f t="shared" si="52"/>
        <v>2002</v>
      </c>
    </row>
    <row r="131" spans="2:171" ht="15" x14ac:dyDescent="0.2">
      <c r="B131" s="3">
        <v>2002</v>
      </c>
      <c r="C131" s="3">
        <v>5</v>
      </c>
      <c r="D131" s="20"/>
      <c r="E131" s="5">
        <v>6.3</v>
      </c>
      <c r="F131" s="20">
        <v>0.35499999999999998</v>
      </c>
      <c r="G131" s="20">
        <v>0.22950000000000001</v>
      </c>
      <c r="H131" s="20">
        <f t="shared" si="112"/>
        <v>0.58450000000000002</v>
      </c>
      <c r="I131" s="20"/>
      <c r="J131" s="5">
        <v>18</v>
      </c>
      <c r="K131" s="20">
        <v>0.35499999999999998</v>
      </c>
      <c r="L131" s="20">
        <v>0.1293</v>
      </c>
      <c r="M131" s="20">
        <f t="shared" si="31"/>
        <v>0.48429999999999995</v>
      </c>
      <c r="N131" s="20"/>
      <c r="O131" s="5">
        <v>18</v>
      </c>
      <c r="P131" s="27">
        <f t="shared" si="108"/>
        <v>0.35499999999999998</v>
      </c>
      <c r="Q131" s="20">
        <v>0.1293</v>
      </c>
      <c r="R131" s="20">
        <f t="shared" si="113"/>
        <v>0.48429999999999995</v>
      </c>
      <c r="S131" s="20"/>
      <c r="T131" s="5">
        <v>110</v>
      </c>
      <c r="U131" s="20">
        <f t="shared" si="109"/>
        <v>0.35499999999999998</v>
      </c>
      <c r="V131" s="20">
        <v>6.8000000000000005E-2</v>
      </c>
      <c r="W131" s="20">
        <f t="shared" si="114"/>
        <v>0.42299999999999999</v>
      </c>
      <c r="X131" s="20"/>
      <c r="Y131" s="5">
        <v>495</v>
      </c>
      <c r="Z131" s="5"/>
      <c r="AA131" s="20">
        <f t="shared" si="110"/>
        <v>0.35499999999999998</v>
      </c>
      <c r="AB131" s="20">
        <v>5.3800000000000001E-2</v>
      </c>
      <c r="AC131" s="20">
        <f t="shared" si="115"/>
        <v>0.4088</v>
      </c>
      <c r="AD131" s="20"/>
      <c r="AE131" s="5">
        <v>142</v>
      </c>
      <c r="AF131" s="20">
        <v>0.35499999999999998</v>
      </c>
      <c r="AG131" s="20">
        <v>6.3500000000000001E-2</v>
      </c>
      <c r="AH131" s="20">
        <f t="shared" si="116"/>
        <v>0.41849999999999998</v>
      </c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5">
        <v>527</v>
      </c>
      <c r="BC131" s="5"/>
      <c r="BD131" s="20">
        <f t="shared" si="78"/>
        <v>0.35499999999999998</v>
      </c>
      <c r="BE131" s="20">
        <v>4.9399999999999999E-2</v>
      </c>
      <c r="BF131" s="20">
        <f t="shared" si="117"/>
        <v>0.40439999999999998</v>
      </c>
      <c r="BG131" s="20"/>
      <c r="BH131" s="5">
        <v>1532</v>
      </c>
      <c r="BI131" s="5"/>
      <c r="BJ131" s="20">
        <f t="shared" si="111"/>
        <v>0.35499999999999998</v>
      </c>
      <c r="BK131" s="20">
        <v>4.3099999999999999E-2</v>
      </c>
      <c r="BL131" s="20">
        <f t="shared" si="118"/>
        <v>0.39810000000000001</v>
      </c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17"/>
      <c r="CA131" s="20"/>
      <c r="CB131" s="20"/>
      <c r="CC131" s="20"/>
      <c r="CD131" s="21"/>
      <c r="CE131" s="21"/>
      <c r="CF131" s="21"/>
      <c r="CG131" s="21"/>
      <c r="CH131" s="28"/>
      <c r="CI131" s="21"/>
      <c r="CJ131" s="21"/>
      <c r="CK131" s="21"/>
      <c r="CL131" s="12"/>
      <c r="CM131" s="21"/>
      <c r="CN131" s="21"/>
      <c r="CO131" s="21"/>
      <c r="CP131" s="21"/>
      <c r="CQ131" s="5">
        <v>85</v>
      </c>
      <c r="CR131" s="20">
        <v>0</v>
      </c>
      <c r="CS131" s="20">
        <v>0.1116</v>
      </c>
      <c r="CT131" s="20">
        <f t="shared" si="119"/>
        <v>0.1116</v>
      </c>
      <c r="CU131" s="21"/>
      <c r="CV131" s="5">
        <v>145</v>
      </c>
      <c r="CW131" s="20">
        <v>0</v>
      </c>
      <c r="CX131" s="20">
        <v>5.5599999999999997E-2</v>
      </c>
      <c r="CY131" s="20">
        <f t="shared" si="120"/>
        <v>5.5599999999999997E-2</v>
      </c>
      <c r="CZ131" s="21"/>
      <c r="DA131" s="5">
        <v>177</v>
      </c>
      <c r="DB131" s="20">
        <v>0</v>
      </c>
      <c r="DC131" s="22">
        <v>5.2499999999999998E-2</v>
      </c>
      <c r="DD131" s="20">
        <f t="shared" si="121"/>
        <v>5.2499999999999998E-2</v>
      </c>
      <c r="DE131" s="20"/>
      <c r="DF131" s="17"/>
      <c r="DG131" s="17"/>
      <c r="DH131" s="20"/>
      <c r="DI131" s="20"/>
      <c r="DJ131" s="20"/>
      <c r="DK131" s="21"/>
      <c r="DL131" s="17">
        <v>562</v>
      </c>
      <c r="DM131" s="17"/>
      <c r="DN131" s="20">
        <v>0</v>
      </c>
      <c r="DO131" s="20">
        <v>3.8100000000000002E-2</v>
      </c>
      <c r="DP131" s="20">
        <f t="shared" si="122"/>
        <v>3.8100000000000002E-2</v>
      </c>
      <c r="DQ131" s="20"/>
      <c r="DR131" s="17"/>
      <c r="DS131" s="17"/>
      <c r="DT131" s="20"/>
      <c r="DU131" s="22"/>
      <c r="DV131" s="20"/>
      <c r="DW131" s="21"/>
      <c r="DX131" s="5">
        <v>1567</v>
      </c>
      <c r="DY131" s="17"/>
      <c r="DZ131" s="20">
        <v>0</v>
      </c>
      <c r="EA131" s="20">
        <v>3.1800000000000002E-2</v>
      </c>
      <c r="EB131" s="20">
        <f t="shared" si="123"/>
        <v>3.1800000000000002E-2</v>
      </c>
      <c r="EC131" s="20"/>
      <c r="ED131" s="20"/>
      <c r="EE131" s="20"/>
      <c r="EF131" s="20"/>
      <c r="EG131" s="20"/>
      <c r="EH131" s="20"/>
      <c r="EI131" s="20"/>
      <c r="EJ131" s="20"/>
      <c r="EK131" s="17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4"/>
      <c r="FN131" s="3">
        <f t="shared" si="51"/>
        <v>5</v>
      </c>
      <c r="FO131" s="3">
        <f t="shared" si="52"/>
        <v>2002</v>
      </c>
    </row>
    <row r="132" spans="2:171" ht="15" x14ac:dyDescent="0.2">
      <c r="B132" s="3">
        <v>2002</v>
      </c>
      <c r="C132" s="3">
        <v>6</v>
      </c>
      <c r="D132" s="20"/>
      <c r="E132" s="5">
        <v>6.3</v>
      </c>
      <c r="F132" s="20">
        <v>0.39429999999999998</v>
      </c>
      <c r="G132" s="20">
        <v>0.22950000000000001</v>
      </c>
      <c r="H132" s="20">
        <f t="shared" si="112"/>
        <v>0.62380000000000002</v>
      </c>
      <c r="I132" s="20"/>
      <c r="J132" s="5">
        <v>18</v>
      </c>
      <c r="K132" s="20">
        <v>0.39429999999999998</v>
      </c>
      <c r="L132" s="20">
        <v>0.1293</v>
      </c>
      <c r="M132" s="20">
        <f t="shared" si="31"/>
        <v>0.52359999999999995</v>
      </c>
      <c r="N132" s="20"/>
      <c r="O132" s="5">
        <v>18</v>
      </c>
      <c r="P132" s="27">
        <f t="shared" si="108"/>
        <v>0.39429999999999998</v>
      </c>
      <c r="Q132" s="20">
        <v>0.1293</v>
      </c>
      <c r="R132" s="20">
        <f t="shared" si="113"/>
        <v>0.52359999999999995</v>
      </c>
      <c r="S132" s="20"/>
      <c r="T132" s="5">
        <v>110</v>
      </c>
      <c r="U132" s="20">
        <f t="shared" si="109"/>
        <v>0.39429999999999998</v>
      </c>
      <c r="V132" s="20">
        <v>6.8000000000000005E-2</v>
      </c>
      <c r="W132" s="20">
        <f t="shared" si="114"/>
        <v>0.46229999999999999</v>
      </c>
      <c r="X132" s="20"/>
      <c r="Y132" s="5">
        <v>495</v>
      </c>
      <c r="Z132" s="5"/>
      <c r="AA132" s="20">
        <f t="shared" si="110"/>
        <v>0.39429999999999998</v>
      </c>
      <c r="AB132" s="20">
        <v>5.3800000000000001E-2</v>
      </c>
      <c r="AC132" s="20">
        <f t="shared" si="115"/>
        <v>0.4481</v>
      </c>
      <c r="AD132" s="20"/>
      <c r="AE132" s="5">
        <v>142</v>
      </c>
      <c r="AF132" s="20">
        <v>0.39429999999999998</v>
      </c>
      <c r="AG132" s="20">
        <v>6.3500000000000001E-2</v>
      </c>
      <c r="AH132" s="20">
        <f t="shared" si="116"/>
        <v>0.45779999999999998</v>
      </c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5">
        <v>527</v>
      </c>
      <c r="BC132" s="5"/>
      <c r="BD132" s="20">
        <f t="shared" si="78"/>
        <v>0.39429999999999998</v>
      </c>
      <c r="BE132" s="20">
        <v>4.9399999999999999E-2</v>
      </c>
      <c r="BF132" s="20">
        <f t="shared" si="117"/>
        <v>0.44369999999999998</v>
      </c>
      <c r="BG132" s="20"/>
      <c r="BH132" s="5">
        <v>1532</v>
      </c>
      <c r="BI132" s="5"/>
      <c r="BJ132" s="20">
        <f t="shared" si="111"/>
        <v>0.39429999999999998</v>
      </c>
      <c r="BK132" s="20">
        <v>4.3099999999999999E-2</v>
      </c>
      <c r="BL132" s="20">
        <f t="shared" si="118"/>
        <v>0.43740000000000001</v>
      </c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17"/>
      <c r="CA132" s="20"/>
      <c r="CB132" s="20"/>
      <c r="CC132" s="20"/>
      <c r="CD132" s="21"/>
      <c r="CE132" s="21"/>
      <c r="CF132" s="21"/>
      <c r="CG132" s="21"/>
      <c r="CH132" s="28"/>
      <c r="CI132" s="21"/>
      <c r="CJ132" s="21"/>
      <c r="CK132" s="21"/>
      <c r="CL132" s="5"/>
      <c r="CM132" s="20"/>
      <c r="CN132" s="20"/>
      <c r="CO132" s="20"/>
      <c r="CP132" s="21"/>
      <c r="CQ132" s="5">
        <v>85</v>
      </c>
      <c r="CR132" s="20">
        <v>0</v>
      </c>
      <c r="CS132" s="20">
        <v>0.1116</v>
      </c>
      <c r="CT132" s="20">
        <f t="shared" si="119"/>
        <v>0.1116</v>
      </c>
      <c r="CU132" s="21"/>
      <c r="CV132" s="5">
        <v>145</v>
      </c>
      <c r="CW132" s="20">
        <v>0</v>
      </c>
      <c r="CX132" s="20">
        <v>5.5599999999999997E-2</v>
      </c>
      <c r="CY132" s="20">
        <f t="shared" si="120"/>
        <v>5.5599999999999997E-2</v>
      </c>
      <c r="CZ132" s="21"/>
      <c r="DA132" s="5">
        <v>177</v>
      </c>
      <c r="DB132" s="20">
        <v>0</v>
      </c>
      <c r="DC132" s="22">
        <v>5.2499999999999998E-2</v>
      </c>
      <c r="DD132" s="20">
        <f t="shared" si="121"/>
        <v>5.2499999999999998E-2</v>
      </c>
      <c r="DE132" s="20"/>
      <c r="DF132" s="17"/>
      <c r="DG132" s="17"/>
      <c r="DH132" s="20"/>
      <c r="DI132" s="20"/>
      <c r="DJ132" s="20"/>
      <c r="DK132" s="21"/>
      <c r="DL132" s="17">
        <v>562</v>
      </c>
      <c r="DM132" s="17"/>
      <c r="DN132" s="20">
        <v>0</v>
      </c>
      <c r="DO132" s="20">
        <v>3.8100000000000002E-2</v>
      </c>
      <c r="DP132" s="20">
        <f t="shared" si="122"/>
        <v>3.8100000000000002E-2</v>
      </c>
      <c r="DQ132" s="20"/>
      <c r="DR132" s="17"/>
      <c r="DS132" s="17"/>
      <c r="DT132" s="20"/>
      <c r="DU132" s="22"/>
      <c r="DV132" s="20"/>
      <c r="DW132" s="21"/>
      <c r="DX132" s="5">
        <v>1567</v>
      </c>
      <c r="DY132" s="17"/>
      <c r="DZ132" s="20">
        <v>0</v>
      </c>
      <c r="EA132" s="20">
        <v>3.1800000000000002E-2</v>
      </c>
      <c r="EB132" s="20">
        <f t="shared" si="123"/>
        <v>3.1800000000000002E-2</v>
      </c>
      <c r="EC132" s="20"/>
      <c r="ED132" s="20"/>
      <c r="EE132" s="20"/>
      <c r="EF132" s="20"/>
      <c r="EG132" s="20"/>
      <c r="EH132" s="20"/>
      <c r="EI132" s="20"/>
      <c r="EJ132" s="20"/>
      <c r="EK132" s="17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4"/>
      <c r="FN132" s="3">
        <f t="shared" si="51"/>
        <v>6</v>
      </c>
      <c r="FO132" s="3">
        <f t="shared" si="52"/>
        <v>2002</v>
      </c>
    </row>
    <row r="133" spans="2:171" ht="15" x14ac:dyDescent="0.2">
      <c r="B133" s="3">
        <v>2002</v>
      </c>
      <c r="C133" s="3">
        <v>7</v>
      </c>
      <c r="D133" s="20"/>
      <c r="E133" s="5">
        <v>8.25</v>
      </c>
      <c r="F133" s="20">
        <v>0.36109999999999998</v>
      </c>
      <c r="G133" s="20">
        <v>0.20100000000000001</v>
      </c>
      <c r="H133" s="20">
        <f t="shared" si="112"/>
        <v>0.56210000000000004</v>
      </c>
      <c r="I133" s="20"/>
      <c r="J133" s="5">
        <v>18</v>
      </c>
      <c r="K133" s="20">
        <v>0.36109999999999998</v>
      </c>
      <c r="L133" s="20">
        <v>0.1303</v>
      </c>
      <c r="M133" s="20">
        <f t="shared" si="31"/>
        <v>0.49139999999999995</v>
      </c>
      <c r="N133" s="20"/>
      <c r="O133" s="5">
        <v>18</v>
      </c>
      <c r="P133" s="27">
        <f t="shared" ref="P133:P138" si="124">+F133</f>
        <v>0.36109999999999998</v>
      </c>
      <c r="Q133" s="20">
        <v>0.1303</v>
      </c>
      <c r="R133" s="20">
        <f t="shared" si="113"/>
        <v>0.49139999999999995</v>
      </c>
      <c r="S133" s="20"/>
      <c r="T133" s="5">
        <v>125</v>
      </c>
      <c r="U133" s="20">
        <f t="shared" ref="U133:U138" si="125">+P133</f>
        <v>0.36109999999999998</v>
      </c>
      <c r="V133" s="20">
        <v>6.6100000000000006E-2</v>
      </c>
      <c r="W133" s="20">
        <f t="shared" si="114"/>
        <v>0.42719999999999997</v>
      </c>
      <c r="X133" s="20"/>
      <c r="Y133" s="5">
        <v>300</v>
      </c>
      <c r="Z133" s="5"/>
      <c r="AA133" s="20">
        <f t="shared" ref="AA133:AA138" si="126">+U133</f>
        <v>0.36109999999999998</v>
      </c>
      <c r="AB133" s="20">
        <v>5.4699999999999999E-2</v>
      </c>
      <c r="AC133" s="20">
        <f t="shared" si="115"/>
        <v>0.41579999999999995</v>
      </c>
      <c r="AD133" s="20"/>
      <c r="AE133" s="5">
        <v>160</v>
      </c>
      <c r="AF133" s="20">
        <v>0.36109999999999998</v>
      </c>
      <c r="AG133" s="20">
        <v>6.6100000000000006E-2</v>
      </c>
      <c r="AH133" s="20">
        <f t="shared" si="116"/>
        <v>0.42719999999999997</v>
      </c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5">
        <v>335</v>
      </c>
      <c r="BC133" s="5"/>
      <c r="BD133" s="20">
        <f t="shared" si="78"/>
        <v>0.36109999999999998</v>
      </c>
      <c r="BE133" s="20">
        <v>5.4699999999999999E-2</v>
      </c>
      <c r="BF133" s="20">
        <f t="shared" si="117"/>
        <v>0.41579999999999995</v>
      </c>
      <c r="BG133" s="20"/>
      <c r="BH133" s="5">
        <v>3035</v>
      </c>
      <c r="BI133" s="5"/>
      <c r="BJ133" s="20">
        <f t="shared" ref="BJ133:BJ138" si="127">+BD133</f>
        <v>0.36109999999999998</v>
      </c>
      <c r="BK133" s="20">
        <v>3.6999999999999998E-2</v>
      </c>
      <c r="BL133" s="20">
        <f t="shared" si="118"/>
        <v>0.39809999999999995</v>
      </c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17"/>
      <c r="CA133" s="20"/>
      <c r="CB133" s="20"/>
      <c r="CC133" s="20"/>
      <c r="CD133" s="21"/>
      <c r="CE133" s="21"/>
      <c r="CF133" s="21"/>
      <c r="CG133" s="21"/>
      <c r="CH133" s="28"/>
      <c r="CI133" s="21"/>
      <c r="CJ133" s="21"/>
      <c r="CK133" s="21"/>
      <c r="CL133" s="5">
        <v>48</v>
      </c>
      <c r="CM133" s="20">
        <v>0</v>
      </c>
      <c r="CN133" s="20">
        <v>0.11509999999999999</v>
      </c>
      <c r="CO133" s="20">
        <f t="shared" ref="CO133:CO138" si="128">(CM133+CN133)</f>
        <v>0.11509999999999999</v>
      </c>
      <c r="CP133" s="21"/>
      <c r="CQ133" s="5">
        <v>83</v>
      </c>
      <c r="CR133" s="20">
        <v>0</v>
      </c>
      <c r="CS133" s="20">
        <v>0.11509999999999999</v>
      </c>
      <c r="CT133" s="20">
        <f t="shared" si="119"/>
        <v>0.11509999999999999</v>
      </c>
      <c r="CU133" s="21"/>
      <c r="CV133" s="5">
        <v>155</v>
      </c>
      <c r="CW133" s="20">
        <v>0</v>
      </c>
      <c r="CX133" s="20">
        <v>5.2900000000000003E-2</v>
      </c>
      <c r="CY133" s="20">
        <f t="shared" si="120"/>
        <v>5.2900000000000003E-2</v>
      </c>
      <c r="CZ133" s="21"/>
      <c r="DA133" s="5">
        <v>190</v>
      </c>
      <c r="DB133" s="20">
        <v>0</v>
      </c>
      <c r="DC133" s="22">
        <v>5.2900000000000003E-2</v>
      </c>
      <c r="DD133" s="20">
        <f t="shared" si="121"/>
        <v>5.2900000000000003E-2</v>
      </c>
      <c r="DE133" s="20"/>
      <c r="DF133" s="17">
        <v>330</v>
      </c>
      <c r="DG133" s="17"/>
      <c r="DH133" s="20">
        <v>0</v>
      </c>
      <c r="DI133" s="20">
        <v>4.2900000000000001E-2</v>
      </c>
      <c r="DJ133" s="20">
        <f t="shared" ref="DJ133:DJ138" si="129">(DH133+DI133)</f>
        <v>4.2900000000000001E-2</v>
      </c>
      <c r="DK133" s="21"/>
      <c r="DL133" s="17">
        <v>365</v>
      </c>
      <c r="DM133" s="17"/>
      <c r="DN133" s="20">
        <v>0</v>
      </c>
      <c r="DO133" s="20">
        <v>4.2900000000000001E-2</v>
      </c>
      <c r="DP133" s="20">
        <f t="shared" si="122"/>
        <v>4.2900000000000001E-2</v>
      </c>
      <c r="DQ133" s="20"/>
      <c r="DR133" s="17">
        <v>3030</v>
      </c>
      <c r="DS133" s="17"/>
      <c r="DT133" s="20">
        <v>0</v>
      </c>
      <c r="DU133" s="22">
        <v>2.7099999999999999E-2</v>
      </c>
      <c r="DV133" s="20">
        <f t="shared" ref="DV133:DV138" si="130">(DT133+DU133)</f>
        <v>2.7099999999999999E-2</v>
      </c>
      <c r="DW133" s="21"/>
      <c r="DX133" s="5">
        <v>3065</v>
      </c>
      <c r="DY133" s="17"/>
      <c r="DZ133" s="20">
        <v>0</v>
      </c>
      <c r="EA133" s="20">
        <v>2.7099999999999999E-2</v>
      </c>
      <c r="EB133" s="20">
        <f t="shared" si="123"/>
        <v>2.7099999999999999E-2</v>
      </c>
      <c r="EC133" s="20"/>
      <c r="ED133" s="20"/>
      <c r="EE133" s="20"/>
      <c r="EF133" s="20"/>
      <c r="EG133" s="20"/>
      <c r="EH133" s="20"/>
      <c r="EI133" s="20"/>
      <c r="EJ133" s="20"/>
      <c r="EK133" s="17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4"/>
      <c r="FN133" s="3">
        <f t="shared" si="51"/>
        <v>7</v>
      </c>
      <c r="FO133" s="3">
        <f t="shared" si="52"/>
        <v>2002</v>
      </c>
    </row>
    <row r="134" spans="2:171" ht="15" x14ac:dyDescent="0.2">
      <c r="B134" s="3">
        <v>2002</v>
      </c>
      <c r="C134" s="3">
        <v>8</v>
      </c>
      <c r="D134" s="20"/>
      <c r="E134" s="5">
        <v>8.25</v>
      </c>
      <c r="F134" s="20">
        <v>0.33960000000000001</v>
      </c>
      <c r="G134" s="20">
        <v>0.20100000000000001</v>
      </c>
      <c r="H134" s="20">
        <f t="shared" si="112"/>
        <v>0.54059999999999997</v>
      </c>
      <c r="I134" s="20"/>
      <c r="J134" s="5">
        <v>18</v>
      </c>
      <c r="K134" s="20">
        <v>0.33960000000000001</v>
      </c>
      <c r="L134" s="20">
        <v>0.1303</v>
      </c>
      <c r="M134" s="20">
        <f t="shared" si="31"/>
        <v>0.46989999999999998</v>
      </c>
      <c r="N134" s="20"/>
      <c r="O134" s="5">
        <v>18</v>
      </c>
      <c r="P134" s="27">
        <f t="shared" si="124"/>
        <v>0.33960000000000001</v>
      </c>
      <c r="Q134" s="20">
        <v>0.1303</v>
      </c>
      <c r="R134" s="20">
        <f t="shared" si="113"/>
        <v>0.46989999999999998</v>
      </c>
      <c r="S134" s="20"/>
      <c r="T134" s="5">
        <v>125</v>
      </c>
      <c r="U134" s="20">
        <f t="shared" si="125"/>
        <v>0.33960000000000001</v>
      </c>
      <c r="V134" s="20">
        <v>6.6100000000000006E-2</v>
      </c>
      <c r="W134" s="20">
        <f t="shared" si="114"/>
        <v>0.40570000000000001</v>
      </c>
      <c r="X134" s="20"/>
      <c r="Y134" s="5">
        <v>300</v>
      </c>
      <c r="Z134" s="5"/>
      <c r="AA134" s="20">
        <f t="shared" si="126"/>
        <v>0.33960000000000001</v>
      </c>
      <c r="AB134" s="20">
        <v>5.4699999999999999E-2</v>
      </c>
      <c r="AC134" s="20">
        <f t="shared" si="115"/>
        <v>0.39429999999999998</v>
      </c>
      <c r="AD134" s="20"/>
      <c r="AE134" s="5">
        <v>160</v>
      </c>
      <c r="AF134" s="20">
        <v>0.33960000000000001</v>
      </c>
      <c r="AG134" s="20">
        <v>6.6100000000000006E-2</v>
      </c>
      <c r="AH134" s="20">
        <f t="shared" si="116"/>
        <v>0.40570000000000001</v>
      </c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5">
        <v>335</v>
      </c>
      <c r="BC134" s="5"/>
      <c r="BD134" s="20">
        <f t="shared" si="78"/>
        <v>0.33960000000000001</v>
      </c>
      <c r="BE134" s="20">
        <v>5.4699999999999999E-2</v>
      </c>
      <c r="BF134" s="20">
        <f t="shared" si="117"/>
        <v>0.39429999999999998</v>
      </c>
      <c r="BG134" s="20"/>
      <c r="BH134" s="5">
        <v>3035</v>
      </c>
      <c r="BI134" s="5"/>
      <c r="BJ134" s="20">
        <f t="shared" si="127"/>
        <v>0.33960000000000001</v>
      </c>
      <c r="BK134" s="20">
        <v>3.6999999999999998E-2</v>
      </c>
      <c r="BL134" s="20">
        <f t="shared" si="118"/>
        <v>0.37659999999999999</v>
      </c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17"/>
      <c r="CA134" s="20"/>
      <c r="CB134" s="20"/>
      <c r="CC134" s="20"/>
      <c r="CD134" s="21"/>
      <c r="CE134" s="21"/>
      <c r="CF134" s="21"/>
      <c r="CG134" s="21"/>
      <c r="CH134" s="28"/>
      <c r="CI134" s="21"/>
      <c r="CJ134" s="21"/>
      <c r="CK134" s="21"/>
      <c r="CL134" s="5">
        <v>48</v>
      </c>
      <c r="CM134" s="20">
        <v>0</v>
      </c>
      <c r="CN134" s="20">
        <v>0.11509999999999999</v>
      </c>
      <c r="CO134" s="20">
        <f t="shared" si="128"/>
        <v>0.11509999999999999</v>
      </c>
      <c r="CP134" s="21"/>
      <c r="CQ134" s="5">
        <v>83</v>
      </c>
      <c r="CR134" s="20">
        <v>0</v>
      </c>
      <c r="CS134" s="20">
        <v>0.11509999999999999</v>
      </c>
      <c r="CT134" s="20">
        <f t="shared" si="119"/>
        <v>0.11509999999999999</v>
      </c>
      <c r="CU134" s="21"/>
      <c r="CV134" s="5">
        <v>155</v>
      </c>
      <c r="CW134" s="20">
        <v>0</v>
      </c>
      <c r="CX134" s="20">
        <v>5.2900000000000003E-2</v>
      </c>
      <c r="CY134" s="20">
        <f t="shared" si="120"/>
        <v>5.2900000000000003E-2</v>
      </c>
      <c r="CZ134" s="21"/>
      <c r="DA134" s="5">
        <v>190</v>
      </c>
      <c r="DB134" s="20">
        <v>0</v>
      </c>
      <c r="DC134" s="22">
        <v>5.2900000000000003E-2</v>
      </c>
      <c r="DD134" s="20">
        <f t="shared" si="121"/>
        <v>5.2900000000000003E-2</v>
      </c>
      <c r="DE134" s="20"/>
      <c r="DF134" s="17">
        <v>330</v>
      </c>
      <c r="DG134" s="17"/>
      <c r="DH134" s="20">
        <v>0</v>
      </c>
      <c r="DI134" s="20">
        <v>4.2900000000000001E-2</v>
      </c>
      <c r="DJ134" s="20">
        <f t="shared" si="129"/>
        <v>4.2900000000000001E-2</v>
      </c>
      <c r="DK134" s="21"/>
      <c r="DL134" s="17">
        <v>365</v>
      </c>
      <c r="DM134" s="17"/>
      <c r="DN134" s="20">
        <v>0</v>
      </c>
      <c r="DO134" s="20">
        <v>4.2900000000000001E-2</v>
      </c>
      <c r="DP134" s="20">
        <f t="shared" si="122"/>
        <v>4.2900000000000001E-2</v>
      </c>
      <c r="DQ134" s="20"/>
      <c r="DR134" s="17">
        <v>3030</v>
      </c>
      <c r="DS134" s="17"/>
      <c r="DT134" s="20">
        <v>0</v>
      </c>
      <c r="DU134" s="22">
        <v>2.7099999999999999E-2</v>
      </c>
      <c r="DV134" s="20">
        <f t="shared" si="130"/>
        <v>2.7099999999999999E-2</v>
      </c>
      <c r="DW134" s="21"/>
      <c r="DX134" s="5">
        <v>3065</v>
      </c>
      <c r="DY134" s="17"/>
      <c r="DZ134" s="20">
        <v>0</v>
      </c>
      <c r="EA134" s="20">
        <v>2.7099999999999999E-2</v>
      </c>
      <c r="EB134" s="20">
        <f t="shared" si="123"/>
        <v>2.7099999999999999E-2</v>
      </c>
      <c r="EC134" s="20"/>
      <c r="ED134" s="20"/>
      <c r="EE134" s="20"/>
      <c r="EF134" s="20"/>
      <c r="EG134" s="20"/>
      <c r="EH134" s="20"/>
      <c r="EI134" s="20"/>
      <c r="EJ134" s="20"/>
      <c r="EK134" s="17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4"/>
      <c r="FN134" s="3">
        <f t="shared" si="51"/>
        <v>8</v>
      </c>
      <c r="FO134" s="3">
        <f t="shared" si="52"/>
        <v>2002</v>
      </c>
    </row>
    <row r="135" spans="2:171" ht="15" x14ac:dyDescent="0.2">
      <c r="B135" s="3">
        <v>2002</v>
      </c>
      <c r="C135" s="3">
        <v>9</v>
      </c>
      <c r="D135" s="20"/>
      <c r="E135" s="5">
        <v>8.25</v>
      </c>
      <c r="F135" s="20">
        <v>0.37130000000000002</v>
      </c>
      <c r="G135" s="20">
        <v>0.20100000000000001</v>
      </c>
      <c r="H135" s="20">
        <f t="shared" si="112"/>
        <v>0.57230000000000003</v>
      </c>
      <c r="I135" s="20"/>
      <c r="J135" s="5">
        <v>18</v>
      </c>
      <c r="K135" s="20">
        <v>0.37130000000000002</v>
      </c>
      <c r="L135" s="20">
        <v>0.1303</v>
      </c>
      <c r="M135" s="20">
        <f t="shared" ref="M135:M142" si="131">(K135+L135)</f>
        <v>0.50160000000000005</v>
      </c>
      <c r="N135" s="20"/>
      <c r="O135" s="5">
        <v>18</v>
      </c>
      <c r="P135" s="27">
        <f t="shared" si="124"/>
        <v>0.37130000000000002</v>
      </c>
      <c r="Q135" s="20">
        <v>0.1303</v>
      </c>
      <c r="R135" s="20">
        <f t="shared" si="113"/>
        <v>0.50160000000000005</v>
      </c>
      <c r="S135" s="20"/>
      <c r="T135" s="5">
        <v>125</v>
      </c>
      <c r="U135" s="20">
        <f t="shared" si="125"/>
        <v>0.37130000000000002</v>
      </c>
      <c r="V135" s="20">
        <v>6.6100000000000006E-2</v>
      </c>
      <c r="W135" s="20">
        <f t="shared" si="114"/>
        <v>0.43740000000000001</v>
      </c>
      <c r="X135" s="20"/>
      <c r="Y135" s="5">
        <v>300</v>
      </c>
      <c r="Z135" s="5"/>
      <c r="AA135" s="20">
        <f t="shared" si="126"/>
        <v>0.37130000000000002</v>
      </c>
      <c r="AB135" s="20">
        <v>5.4699999999999999E-2</v>
      </c>
      <c r="AC135" s="20">
        <f t="shared" si="115"/>
        <v>0.42600000000000005</v>
      </c>
      <c r="AD135" s="20"/>
      <c r="AE135" s="5">
        <v>160</v>
      </c>
      <c r="AF135" s="20">
        <v>0.37130000000000002</v>
      </c>
      <c r="AG135" s="20">
        <v>6.6100000000000006E-2</v>
      </c>
      <c r="AH135" s="20">
        <f t="shared" si="116"/>
        <v>0.43740000000000001</v>
      </c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5">
        <v>335</v>
      </c>
      <c r="BC135" s="5"/>
      <c r="BD135" s="20">
        <f t="shared" si="78"/>
        <v>0.37130000000000002</v>
      </c>
      <c r="BE135" s="20">
        <v>5.4699999999999999E-2</v>
      </c>
      <c r="BF135" s="20">
        <f t="shared" si="117"/>
        <v>0.42600000000000005</v>
      </c>
      <c r="BG135" s="20"/>
      <c r="BH135" s="5">
        <v>3035</v>
      </c>
      <c r="BI135" s="5"/>
      <c r="BJ135" s="20">
        <f t="shared" si="127"/>
        <v>0.37130000000000002</v>
      </c>
      <c r="BK135" s="20">
        <v>3.6999999999999998E-2</v>
      </c>
      <c r="BL135" s="20">
        <f t="shared" si="118"/>
        <v>0.4083</v>
      </c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17"/>
      <c r="CA135" s="20"/>
      <c r="CB135" s="20"/>
      <c r="CC135" s="20"/>
      <c r="CD135" s="21"/>
      <c r="CE135" s="21"/>
      <c r="CF135" s="21"/>
      <c r="CG135" s="21"/>
      <c r="CH135" s="28"/>
      <c r="CI135" s="21"/>
      <c r="CJ135" s="21"/>
      <c r="CK135" s="21"/>
      <c r="CL135" s="5">
        <v>48</v>
      </c>
      <c r="CM135" s="20">
        <v>0</v>
      </c>
      <c r="CN135" s="20">
        <v>0.11509999999999999</v>
      </c>
      <c r="CO135" s="20">
        <f t="shared" si="128"/>
        <v>0.11509999999999999</v>
      </c>
      <c r="CP135" s="21"/>
      <c r="CQ135" s="5">
        <v>83</v>
      </c>
      <c r="CR135" s="20">
        <v>0</v>
      </c>
      <c r="CS135" s="20">
        <v>0.11509999999999999</v>
      </c>
      <c r="CT135" s="20">
        <f t="shared" si="119"/>
        <v>0.11509999999999999</v>
      </c>
      <c r="CU135" s="21"/>
      <c r="CV135" s="5">
        <v>155</v>
      </c>
      <c r="CW135" s="20">
        <v>0</v>
      </c>
      <c r="CX135" s="20">
        <v>5.2900000000000003E-2</v>
      </c>
      <c r="CY135" s="20">
        <f t="shared" si="120"/>
        <v>5.2900000000000003E-2</v>
      </c>
      <c r="CZ135" s="21"/>
      <c r="DA135" s="5">
        <v>190</v>
      </c>
      <c r="DB135" s="20">
        <v>0</v>
      </c>
      <c r="DC135" s="22">
        <v>5.2900000000000003E-2</v>
      </c>
      <c r="DD135" s="20">
        <f t="shared" si="121"/>
        <v>5.2900000000000003E-2</v>
      </c>
      <c r="DE135" s="20"/>
      <c r="DF135" s="17">
        <v>330</v>
      </c>
      <c r="DG135" s="17"/>
      <c r="DH135" s="20">
        <v>0</v>
      </c>
      <c r="DI135" s="20">
        <v>4.2900000000000001E-2</v>
      </c>
      <c r="DJ135" s="20">
        <f t="shared" si="129"/>
        <v>4.2900000000000001E-2</v>
      </c>
      <c r="DK135" s="21"/>
      <c r="DL135" s="17">
        <v>365</v>
      </c>
      <c r="DM135" s="17"/>
      <c r="DN135" s="20">
        <v>0</v>
      </c>
      <c r="DO135" s="20">
        <v>4.2900000000000001E-2</v>
      </c>
      <c r="DP135" s="20">
        <f t="shared" si="122"/>
        <v>4.2900000000000001E-2</v>
      </c>
      <c r="DQ135" s="20"/>
      <c r="DR135" s="17">
        <v>3030</v>
      </c>
      <c r="DS135" s="17"/>
      <c r="DT135" s="20">
        <v>0</v>
      </c>
      <c r="DU135" s="22">
        <v>2.7099999999999999E-2</v>
      </c>
      <c r="DV135" s="20">
        <f t="shared" si="130"/>
        <v>2.7099999999999999E-2</v>
      </c>
      <c r="DW135" s="21"/>
      <c r="DX135" s="5">
        <v>3065</v>
      </c>
      <c r="DY135" s="17"/>
      <c r="DZ135" s="20">
        <v>0</v>
      </c>
      <c r="EA135" s="20">
        <v>2.7099999999999999E-2</v>
      </c>
      <c r="EB135" s="20">
        <f t="shared" si="123"/>
        <v>2.7099999999999999E-2</v>
      </c>
      <c r="EC135" s="20"/>
      <c r="ED135" s="20"/>
      <c r="EE135" s="20"/>
      <c r="EF135" s="20"/>
      <c r="EG135" s="20"/>
      <c r="EH135" s="20"/>
      <c r="EI135" s="20"/>
      <c r="EJ135" s="20"/>
      <c r="EK135" s="17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4"/>
      <c r="FN135" s="3">
        <f t="shared" ref="FN135:FN166" si="132">+C135</f>
        <v>9</v>
      </c>
      <c r="FO135" s="3">
        <f t="shared" ref="FO135:FO166" si="133">+B135</f>
        <v>2002</v>
      </c>
    </row>
    <row r="136" spans="2:171" ht="15" x14ac:dyDescent="0.2">
      <c r="B136" s="3">
        <v>2002</v>
      </c>
      <c r="C136" s="3">
        <v>10</v>
      </c>
      <c r="D136" s="20"/>
      <c r="E136" s="5">
        <v>8.25</v>
      </c>
      <c r="F136" s="20">
        <v>0.40579999999999999</v>
      </c>
      <c r="G136" s="20">
        <v>0.20100000000000001</v>
      </c>
      <c r="H136" s="20">
        <f t="shared" ref="H136:H141" si="134">(F136+G136)</f>
        <v>0.60680000000000001</v>
      </c>
      <c r="I136" s="20"/>
      <c r="J136" s="5">
        <v>18</v>
      </c>
      <c r="K136" s="20">
        <v>0.40579999999999999</v>
      </c>
      <c r="L136" s="20">
        <v>0.1303</v>
      </c>
      <c r="M136" s="20">
        <f t="shared" si="131"/>
        <v>0.53610000000000002</v>
      </c>
      <c r="N136" s="20"/>
      <c r="O136" s="5">
        <v>18</v>
      </c>
      <c r="P136" s="27">
        <f t="shared" si="124"/>
        <v>0.40579999999999999</v>
      </c>
      <c r="Q136" s="20">
        <v>0.1303</v>
      </c>
      <c r="R136" s="20">
        <f t="shared" ref="R136:R141" si="135">(P136+Q136)</f>
        <v>0.53610000000000002</v>
      </c>
      <c r="S136" s="20"/>
      <c r="T136" s="5">
        <v>125</v>
      </c>
      <c r="U136" s="20">
        <f t="shared" si="125"/>
        <v>0.40579999999999999</v>
      </c>
      <c r="V136" s="20">
        <v>6.6100000000000006E-2</v>
      </c>
      <c r="W136" s="20">
        <f t="shared" ref="W136:W141" si="136">(U136+V136)</f>
        <v>0.47189999999999999</v>
      </c>
      <c r="X136" s="20"/>
      <c r="Y136" s="5">
        <v>300</v>
      </c>
      <c r="Z136" s="5"/>
      <c r="AA136" s="20">
        <f t="shared" si="126"/>
        <v>0.40579999999999999</v>
      </c>
      <c r="AB136" s="20">
        <v>5.4699999999999999E-2</v>
      </c>
      <c r="AC136" s="20">
        <f t="shared" ref="AC136:AC141" si="137">(AA136+AB136)</f>
        <v>0.46050000000000002</v>
      </c>
      <c r="AD136" s="20"/>
      <c r="AE136" s="5">
        <v>160</v>
      </c>
      <c r="AF136" s="20">
        <v>0.40579999999999999</v>
      </c>
      <c r="AG136" s="20">
        <v>6.6100000000000006E-2</v>
      </c>
      <c r="AH136" s="20">
        <f t="shared" ref="AH136:AH141" si="138">(AF136+AG136)</f>
        <v>0.47189999999999999</v>
      </c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5">
        <v>335</v>
      </c>
      <c r="BC136" s="5"/>
      <c r="BD136" s="20">
        <f t="shared" si="78"/>
        <v>0.40579999999999999</v>
      </c>
      <c r="BE136" s="20">
        <v>5.4699999999999999E-2</v>
      </c>
      <c r="BF136" s="20">
        <f t="shared" ref="BF136:BF141" si="139">(BD136+BE136)</f>
        <v>0.46050000000000002</v>
      </c>
      <c r="BG136" s="20"/>
      <c r="BH136" s="5">
        <v>3035</v>
      </c>
      <c r="BI136" s="5"/>
      <c r="BJ136" s="20">
        <f t="shared" si="127"/>
        <v>0.40579999999999999</v>
      </c>
      <c r="BK136" s="20">
        <v>3.6999999999999998E-2</v>
      </c>
      <c r="BL136" s="20">
        <f t="shared" ref="BL136:BL141" si="140">(BJ136+BK136)</f>
        <v>0.44279999999999997</v>
      </c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17"/>
      <c r="CA136" s="20"/>
      <c r="CB136" s="20"/>
      <c r="CC136" s="20"/>
      <c r="CD136" s="21"/>
      <c r="CE136" s="21"/>
      <c r="CF136" s="21"/>
      <c r="CG136" s="21"/>
      <c r="CH136" s="28"/>
      <c r="CI136" s="21"/>
      <c r="CJ136" s="21"/>
      <c r="CK136" s="21"/>
      <c r="CL136" s="5">
        <v>48</v>
      </c>
      <c r="CM136" s="20">
        <v>0</v>
      </c>
      <c r="CN136" s="20">
        <v>0.11509999999999999</v>
      </c>
      <c r="CO136" s="20">
        <f t="shared" si="128"/>
        <v>0.11509999999999999</v>
      </c>
      <c r="CP136" s="21"/>
      <c r="CQ136" s="5">
        <v>83</v>
      </c>
      <c r="CR136" s="20">
        <v>0</v>
      </c>
      <c r="CS136" s="20">
        <v>0.11509999999999999</v>
      </c>
      <c r="CT136" s="20">
        <f t="shared" ref="CT136:CT141" si="141">(CR136+CS136)</f>
        <v>0.11509999999999999</v>
      </c>
      <c r="CU136" s="21"/>
      <c r="CV136" s="5">
        <v>155</v>
      </c>
      <c r="CW136" s="20">
        <v>0</v>
      </c>
      <c r="CX136" s="20">
        <v>5.2900000000000003E-2</v>
      </c>
      <c r="CY136" s="20">
        <f t="shared" ref="CY136:CY141" si="142">(CW136+CX136)</f>
        <v>5.2900000000000003E-2</v>
      </c>
      <c r="CZ136" s="21"/>
      <c r="DA136" s="5">
        <v>190</v>
      </c>
      <c r="DB136" s="20">
        <v>0</v>
      </c>
      <c r="DC136" s="22">
        <v>5.2900000000000003E-2</v>
      </c>
      <c r="DD136" s="20">
        <f t="shared" ref="DD136:DD141" si="143">(DB136+DC136)</f>
        <v>5.2900000000000003E-2</v>
      </c>
      <c r="DE136" s="20"/>
      <c r="DF136" s="17">
        <v>330</v>
      </c>
      <c r="DG136" s="17"/>
      <c r="DH136" s="20">
        <v>0</v>
      </c>
      <c r="DI136" s="20">
        <v>4.2900000000000001E-2</v>
      </c>
      <c r="DJ136" s="20">
        <f t="shared" si="129"/>
        <v>4.2900000000000001E-2</v>
      </c>
      <c r="DK136" s="21"/>
      <c r="DL136" s="17">
        <v>365</v>
      </c>
      <c r="DM136" s="17"/>
      <c r="DN136" s="20">
        <v>0</v>
      </c>
      <c r="DO136" s="20">
        <v>4.2900000000000001E-2</v>
      </c>
      <c r="DP136" s="20">
        <f t="shared" ref="DP136:DP141" si="144">(DN136+DO136)</f>
        <v>4.2900000000000001E-2</v>
      </c>
      <c r="DQ136" s="20"/>
      <c r="DR136" s="17">
        <v>3030</v>
      </c>
      <c r="DS136" s="17"/>
      <c r="DT136" s="20">
        <v>0</v>
      </c>
      <c r="DU136" s="22">
        <v>2.7099999999999999E-2</v>
      </c>
      <c r="DV136" s="20">
        <f t="shared" si="130"/>
        <v>2.7099999999999999E-2</v>
      </c>
      <c r="DW136" s="21"/>
      <c r="DX136" s="5">
        <v>3065</v>
      </c>
      <c r="DY136" s="17"/>
      <c r="DZ136" s="20">
        <v>0</v>
      </c>
      <c r="EA136" s="20">
        <v>2.7099999999999999E-2</v>
      </c>
      <c r="EB136" s="20">
        <f t="shared" ref="EB136:EB141" si="145">(DZ136+EA136)</f>
        <v>2.7099999999999999E-2</v>
      </c>
      <c r="EC136" s="20"/>
      <c r="ED136" s="20"/>
      <c r="EE136" s="20"/>
      <c r="EF136" s="20"/>
      <c r="EG136" s="20"/>
      <c r="EH136" s="20"/>
      <c r="EI136" s="20"/>
      <c r="EJ136" s="20"/>
      <c r="EK136" s="17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4"/>
      <c r="FN136" s="3">
        <f t="shared" si="132"/>
        <v>10</v>
      </c>
      <c r="FO136" s="3">
        <f t="shared" si="133"/>
        <v>2002</v>
      </c>
    </row>
    <row r="137" spans="2:171" ht="15" x14ac:dyDescent="0.2">
      <c r="B137" s="3">
        <v>2002</v>
      </c>
      <c r="C137" s="3">
        <v>11</v>
      </c>
      <c r="D137" s="20"/>
      <c r="E137" s="5">
        <v>8.25</v>
      </c>
      <c r="F137" s="20">
        <v>0.57389999999999997</v>
      </c>
      <c r="G137" s="20">
        <v>0.20100000000000001</v>
      </c>
      <c r="H137" s="20">
        <f t="shared" si="134"/>
        <v>0.77489999999999992</v>
      </c>
      <c r="I137" s="20"/>
      <c r="J137" s="5">
        <v>18</v>
      </c>
      <c r="K137" s="20">
        <v>0.57389999999999997</v>
      </c>
      <c r="L137" s="20">
        <v>0.1303</v>
      </c>
      <c r="M137" s="20">
        <f t="shared" si="131"/>
        <v>0.70419999999999994</v>
      </c>
      <c r="N137" s="20"/>
      <c r="O137" s="5">
        <v>18</v>
      </c>
      <c r="P137" s="27">
        <f t="shared" si="124"/>
        <v>0.57389999999999997</v>
      </c>
      <c r="Q137" s="20">
        <v>0.1303</v>
      </c>
      <c r="R137" s="20">
        <f t="shared" si="135"/>
        <v>0.70419999999999994</v>
      </c>
      <c r="S137" s="20"/>
      <c r="T137" s="5">
        <v>125</v>
      </c>
      <c r="U137" s="20">
        <f t="shared" si="125"/>
        <v>0.57389999999999997</v>
      </c>
      <c r="V137" s="20">
        <v>6.6100000000000006E-2</v>
      </c>
      <c r="W137" s="20">
        <f t="shared" si="136"/>
        <v>0.64</v>
      </c>
      <c r="X137" s="20"/>
      <c r="Y137" s="5">
        <v>300</v>
      </c>
      <c r="Z137" s="5"/>
      <c r="AA137" s="20">
        <f t="shared" si="126"/>
        <v>0.57389999999999997</v>
      </c>
      <c r="AB137" s="20">
        <v>5.4699999999999999E-2</v>
      </c>
      <c r="AC137" s="20">
        <f t="shared" si="137"/>
        <v>0.62859999999999994</v>
      </c>
      <c r="AD137" s="20"/>
      <c r="AE137" s="5">
        <v>160</v>
      </c>
      <c r="AF137" s="20">
        <v>0.45879999999999999</v>
      </c>
      <c r="AG137" s="20">
        <v>6.6100000000000006E-2</v>
      </c>
      <c r="AH137" s="20">
        <f t="shared" si="138"/>
        <v>0.52490000000000003</v>
      </c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5">
        <v>335</v>
      </c>
      <c r="BC137" s="5"/>
      <c r="BD137" s="20">
        <f t="shared" si="78"/>
        <v>0.45879999999999999</v>
      </c>
      <c r="BE137" s="20">
        <v>5.4699999999999999E-2</v>
      </c>
      <c r="BF137" s="20">
        <f t="shared" si="139"/>
        <v>0.51349999999999996</v>
      </c>
      <c r="BG137" s="20"/>
      <c r="BH137" s="5">
        <v>3035</v>
      </c>
      <c r="BI137" s="5"/>
      <c r="BJ137" s="20">
        <f t="shared" si="127"/>
        <v>0.45879999999999999</v>
      </c>
      <c r="BK137" s="20">
        <v>3.6999999999999998E-2</v>
      </c>
      <c r="BL137" s="20">
        <f t="shared" si="140"/>
        <v>0.49579999999999996</v>
      </c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17"/>
      <c r="CA137" s="20"/>
      <c r="CB137" s="20"/>
      <c r="CC137" s="20"/>
      <c r="CD137" s="21"/>
      <c r="CE137" s="21"/>
      <c r="CF137" s="21"/>
      <c r="CG137" s="21"/>
      <c r="CH137" s="28"/>
      <c r="CI137" s="21"/>
      <c r="CJ137" s="21"/>
      <c r="CK137" s="21"/>
      <c r="CL137" s="5">
        <v>48</v>
      </c>
      <c r="CM137" s="20">
        <v>0</v>
      </c>
      <c r="CN137" s="20">
        <v>0.11509999999999999</v>
      </c>
      <c r="CO137" s="20">
        <f t="shared" si="128"/>
        <v>0.11509999999999999</v>
      </c>
      <c r="CP137" s="21"/>
      <c r="CQ137" s="5">
        <v>83</v>
      </c>
      <c r="CR137" s="20">
        <v>0</v>
      </c>
      <c r="CS137" s="20">
        <v>0.11509999999999999</v>
      </c>
      <c r="CT137" s="20">
        <f t="shared" si="141"/>
        <v>0.11509999999999999</v>
      </c>
      <c r="CU137" s="21"/>
      <c r="CV137" s="5">
        <v>155</v>
      </c>
      <c r="CW137" s="20">
        <v>0</v>
      </c>
      <c r="CX137" s="20">
        <v>5.2900000000000003E-2</v>
      </c>
      <c r="CY137" s="20">
        <f t="shared" si="142"/>
        <v>5.2900000000000003E-2</v>
      </c>
      <c r="CZ137" s="21"/>
      <c r="DA137" s="5">
        <v>190</v>
      </c>
      <c r="DB137" s="20">
        <v>0</v>
      </c>
      <c r="DC137" s="22">
        <v>5.2900000000000003E-2</v>
      </c>
      <c r="DD137" s="20">
        <f t="shared" si="143"/>
        <v>5.2900000000000003E-2</v>
      </c>
      <c r="DE137" s="20"/>
      <c r="DF137" s="17">
        <v>330</v>
      </c>
      <c r="DG137" s="17"/>
      <c r="DH137" s="20">
        <v>0</v>
      </c>
      <c r="DI137" s="20">
        <v>4.2900000000000001E-2</v>
      </c>
      <c r="DJ137" s="20">
        <f t="shared" si="129"/>
        <v>4.2900000000000001E-2</v>
      </c>
      <c r="DK137" s="21"/>
      <c r="DL137" s="17">
        <v>365</v>
      </c>
      <c r="DM137" s="17"/>
      <c r="DN137" s="20">
        <v>0</v>
      </c>
      <c r="DO137" s="20">
        <v>4.2900000000000001E-2</v>
      </c>
      <c r="DP137" s="20">
        <f t="shared" si="144"/>
        <v>4.2900000000000001E-2</v>
      </c>
      <c r="DQ137" s="20"/>
      <c r="DR137" s="17">
        <v>3030</v>
      </c>
      <c r="DS137" s="17"/>
      <c r="DT137" s="20">
        <v>0</v>
      </c>
      <c r="DU137" s="22">
        <v>2.7099999999999999E-2</v>
      </c>
      <c r="DV137" s="20">
        <f t="shared" si="130"/>
        <v>2.7099999999999999E-2</v>
      </c>
      <c r="DW137" s="21"/>
      <c r="DX137" s="5">
        <v>3065</v>
      </c>
      <c r="DY137" s="17"/>
      <c r="DZ137" s="20">
        <v>0</v>
      </c>
      <c r="EA137" s="20">
        <v>2.7099999999999999E-2</v>
      </c>
      <c r="EB137" s="20">
        <f t="shared" si="145"/>
        <v>2.7099999999999999E-2</v>
      </c>
      <c r="EC137" s="20"/>
      <c r="ED137" s="20"/>
      <c r="EE137" s="20"/>
      <c r="EF137" s="20"/>
      <c r="EG137" s="20"/>
      <c r="EH137" s="20"/>
      <c r="EI137" s="20"/>
      <c r="EJ137" s="20"/>
      <c r="EK137" s="17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4"/>
      <c r="FN137" s="3">
        <f t="shared" si="132"/>
        <v>11</v>
      </c>
      <c r="FO137" s="3">
        <f t="shared" si="133"/>
        <v>2002</v>
      </c>
    </row>
    <row r="138" spans="2:171" ht="15" x14ac:dyDescent="0.2">
      <c r="B138" s="3">
        <v>2002</v>
      </c>
      <c r="C138" s="3">
        <v>12</v>
      </c>
      <c r="D138" s="20"/>
      <c r="E138" s="5">
        <v>8.25</v>
      </c>
      <c r="F138" s="20">
        <v>0.50929999999999997</v>
      </c>
      <c r="G138" s="20">
        <v>0.20100000000000001</v>
      </c>
      <c r="H138" s="20">
        <f t="shared" si="134"/>
        <v>0.71029999999999993</v>
      </c>
      <c r="I138" s="20"/>
      <c r="J138" s="5">
        <v>18</v>
      </c>
      <c r="K138" s="20">
        <v>0.50929999999999997</v>
      </c>
      <c r="L138" s="20">
        <v>0.1303</v>
      </c>
      <c r="M138" s="20">
        <f t="shared" si="131"/>
        <v>0.63959999999999995</v>
      </c>
      <c r="N138" s="20"/>
      <c r="O138" s="5">
        <v>18</v>
      </c>
      <c r="P138" s="27">
        <f t="shared" si="124"/>
        <v>0.50929999999999997</v>
      </c>
      <c r="Q138" s="20">
        <v>0.1303</v>
      </c>
      <c r="R138" s="20">
        <f t="shared" si="135"/>
        <v>0.63959999999999995</v>
      </c>
      <c r="S138" s="20"/>
      <c r="T138" s="5">
        <v>125</v>
      </c>
      <c r="U138" s="20">
        <f t="shared" si="125"/>
        <v>0.50929999999999997</v>
      </c>
      <c r="V138" s="20">
        <v>6.6100000000000006E-2</v>
      </c>
      <c r="W138" s="20">
        <f t="shared" si="136"/>
        <v>0.57540000000000002</v>
      </c>
      <c r="X138" s="20"/>
      <c r="Y138" s="5">
        <v>300</v>
      </c>
      <c r="Z138" s="5"/>
      <c r="AA138" s="20">
        <f t="shared" si="126"/>
        <v>0.50929999999999997</v>
      </c>
      <c r="AB138" s="20">
        <v>5.4699999999999999E-2</v>
      </c>
      <c r="AC138" s="20">
        <f t="shared" si="137"/>
        <v>0.56399999999999995</v>
      </c>
      <c r="AD138" s="20"/>
      <c r="AE138" s="5">
        <v>160</v>
      </c>
      <c r="AF138" s="20">
        <v>0.40899999999999997</v>
      </c>
      <c r="AG138" s="20">
        <v>6.6100000000000006E-2</v>
      </c>
      <c r="AH138" s="20">
        <f t="shared" si="138"/>
        <v>0.47509999999999997</v>
      </c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5">
        <v>335</v>
      </c>
      <c r="BC138" s="5"/>
      <c r="BD138" s="20">
        <f t="shared" si="78"/>
        <v>0.40899999999999997</v>
      </c>
      <c r="BE138" s="20">
        <v>5.4699999999999999E-2</v>
      </c>
      <c r="BF138" s="20">
        <f t="shared" si="139"/>
        <v>0.4637</v>
      </c>
      <c r="BG138" s="20"/>
      <c r="BH138" s="5">
        <v>3035</v>
      </c>
      <c r="BI138" s="5"/>
      <c r="BJ138" s="20">
        <f t="shared" si="127"/>
        <v>0.40899999999999997</v>
      </c>
      <c r="BK138" s="20">
        <v>3.6999999999999998E-2</v>
      </c>
      <c r="BL138" s="20">
        <f t="shared" si="140"/>
        <v>0.44599999999999995</v>
      </c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17"/>
      <c r="CA138" s="20"/>
      <c r="CB138" s="20"/>
      <c r="CC138" s="20"/>
      <c r="CD138" s="21"/>
      <c r="CE138" s="21"/>
      <c r="CF138" s="21"/>
      <c r="CG138" s="21"/>
      <c r="CH138" s="28"/>
      <c r="CI138" s="21"/>
      <c r="CJ138" s="21"/>
      <c r="CK138" s="21"/>
      <c r="CL138" s="5">
        <v>48</v>
      </c>
      <c r="CM138" s="20">
        <v>0</v>
      </c>
      <c r="CN138" s="20">
        <v>0.11509999999999999</v>
      </c>
      <c r="CO138" s="20">
        <f t="shared" si="128"/>
        <v>0.11509999999999999</v>
      </c>
      <c r="CP138" s="21"/>
      <c r="CQ138" s="5">
        <v>83</v>
      </c>
      <c r="CR138" s="20">
        <v>0</v>
      </c>
      <c r="CS138" s="20">
        <v>0.11509999999999999</v>
      </c>
      <c r="CT138" s="20">
        <f t="shared" si="141"/>
        <v>0.11509999999999999</v>
      </c>
      <c r="CU138" s="21"/>
      <c r="CV138" s="5">
        <v>155</v>
      </c>
      <c r="CW138" s="20">
        <v>0</v>
      </c>
      <c r="CX138" s="20">
        <v>5.2900000000000003E-2</v>
      </c>
      <c r="CY138" s="20">
        <f t="shared" si="142"/>
        <v>5.2900000000000003E-2</v>
      </c>
      <c r="CZ138" s="21"/>
      <c r="DA138" s="5">
        <v>190</v>
      </c>
      <c r="DB138" s="20">
        <v>0</v>
      </c>
      <c r="DC138" s="22">
        <v>5.2900000000000003E-2</v>
      </c>
      <c r="DD138" s="20">
        <f t="shared" si="143"/>
        <v>5.2900000000000003E-2</v>
      </c>
      <c r="DE138" s="20"/>
      <c r="DF138" s="17">
        <v>330</v>
      </c>
      <c r="DG138" s="17"/>
      <c r="DH138" s="20">
        <v>0</v>
      </c>
      <c r="DI138" s="20">
        <v>4.2900000000000001E-2</v>
      </c>
      <c r="DJ138" s="20">
        <f t="shared" si="129"/>
        <v>4.2900000000000001E-2</v>
      </c>
      <c r="DK138" s="21"/>
      <c r="DL138" s="17">
        <v>365</v>
      </c>
      <c r="DM138" s="17"/>
      <c r="DN138" s="20">
        <v>0</v>
      </c>
      <c r="DO138" s="20">
        <v>4.2900000000000001E-2</v>
      </c>
      <c r="DP138" s="20">
        <f t="shared" si="144"/>
        <v>4.2900000000000001E-2</v>
      </c>
      <c r="DQ138" s="20"/>
      <c r="DR138" s="17">
        <v>3030</v>
      </c>
      <c r="DS138" s="17"/>
      <c r="DT138" s="20">
        <v>0</v>
      </c>
      <c r="DU138" s="22">
        <v>2.7099999999999999E-2</v>
      </c>
      <c r="DV138" s="20">
        <f t="shared" si="130"/>
        <v>2.7099999999999999E-2</v>
      </c>
      <c r="DW138" s="21"/>
      <c r="DX138" s="5">
        <v>3065</v>
      </c>
      <c r="DY138" s="17"/>
      <c r="DZ138" s="20">
        <v>0</v>
      </c>
      <c r="EA138" s="20">
        <v>2.7099999999999999E-2</v>
      </c>
      <c r="EB138" s="20">
        <f t="shared" si="145"/>
        <v>2.7099999999999999E-2</v>
      </c>
      <c r="EC138" s="20"/>
      <c r="ED138" s="20"/>
      <c r="EE138" s="20"/>
      <c r="EF138" s="20"/>
      <c r="EG138" s="20"/>
      <c r="EH138" s="20"/>
      <c r="EI138" s="20"/>
      <c r="EJ138" s="20"/>
      <c r="EK138" s="17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4"/>
      <c r="FN138" s="3">
        <f t="shared" si="132"/>
        <v>12</v>
      </c>
      <c r="FO138" s="3">
        <f t="shared" si="133"/>
        <v>2002</v>
      </c>
    </row>
    <row r="139" spans="2:171" ht="15" x14ac:dyDescent="0.2">
      <c r="B139" s="3">
        <v>2003</v>
      </c>
      <c r="C139" s="3">
        <v>1</v>
      </c>
      <c r="D139" s="20"/>
      <c r="E139" s="5">
        <v>8.25</v>
      </c>
      <c r="F139" s="20">
        <v>0.51829999999999998</v>
      </c>
      <c r="G139" s="20">
        <v>0.20100000000000001</v>
      </c>
      <c r="H139" s="20">
        <f t="shared" si="134"/>
        <v>0.71930000000000005</v>
      </c>
      <c r="I139" s="20"/>
      <c r="J139" s="5">
        <v>18</v>
      </c>
      <c r="K139" s="20">
        <v>0.51829999999999998</v>
      </c>
      <c r="L139" s="20">
        <v>0.1303</v>
      </c>
      <c r="M139" s="20">
        <f t="shared" si="131"/>
        <v>0.64859999999999995</v>
      </c>
      <c r="N139" s="20"/>
      <c r="O139" s="5">
        <v>18</v>
      </c>
      <c r="P139" s="27">
        <f t="shared" ref="P139:P144" si="146">+F139</f>
        <v>0.51829999999999998</v>
      </c>
      <c r="Q139" s="20">
        <v>0.1303</v>
      </c>
      <c r="R139" s="20">
        <f t="shared" si="135"/>
        <v>0.64859999999999995</v>
      </c>
      <c r="S139" s="20"/>
      <c r="T139" s="5">
        <v>125</v>
      </c>
      <c r="U139" s="20">
        <f t="shared" ref="U139:U144" si="147">+P139</f>
        <v>0.51829999999999998</v>
      </c>
      <c r="V139" s="20">
        <v>6.6100000000000006E-2</v>
      </c>
      <c r="W139" s="20">
        <f t="shared" si="136"/>
        <v>0.58440000000000003</v>
      </c>
      <c r="X139" s="20"/>
      <c r="Y139" s="5">
        <v>300</v>
      </c>
      <c r="Z139" s="5"/>
      <c r="AA139" s="20">
        <f t="shared" ref="AA139:AA144" si="148">+U139</f>
        <v>0.51829999999999998</v>
      </c>
      <c r="AB139" s="20">
        <v>5.4699999999999999E-2</v>
      </c>
      <c r="AC139" s="20">
        <f t="shared" si="137"/>
        <v>0.57299999999999995</v>
      </c>
      <c r="AD139" s="20"/>
      <c r="AE139" s="5">
        <v>160</v>
      </c>
      <c r="AF139" s="20">
        <v>0.44130000000000003</v>
      </c>
      <c r="AG139" s="20">
        <v>6.6100000000000006E-2</v>
      </c>
      <c r="AH139" s="20">
        <f t="shared" si="138"/>
        <v>0.50740000000000007</v>
      </c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5">
        <v>335</v>
      </c>
      <c r="BC139" s="5"/>
      <c r="BD139" s="20">
        <f t="shared" si="78"/>
        <v>0.44130000000000003</v>
      </c>
      <c r="BE139" s="20">
        <v>5.4699999999999999E-2</v>
      </c>
      <c r="BF139" s="20">
        <f t="shared" si="139"/>
        <v>0.496</v>
      </c>
      <c r="BG139" s="20"/>
      <c r="BH139" s="5">
        <v>3035</v>
      </c>
      <c r="BI139" s="5"/>
      <c r="BJ139" s="20">
        <f t="shared" ref="BJ139:BJ144" si="149">+BD139</f>
        <v>0.44130000000000003</v>
      </c>
      <c r="BK139" s="20">
        <v>3.6999999999999998E-2</v>
      </c>
      <c r="BL139" s="20">
        <f t="shared" si="140"/>
        <v>0.4783</v>
      </c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17"/>
      <c r="CA139" s="20"/>
      <c r="CB139" s="20"/>
      <c r="CC139" s="20"/>
      <c r="CD139" s="21"/>
      <c r="CE139" s="21"/>
      <c r="CF139" s="21"/>
      <c r="CG139" s="21"/>
      <c r="CH139" s="28"/>
      <c r="CI139" s="21"/>
      <c r="CJ139" s="21"/>
      <c r="CK139" s="21"/>
      <c r="CL139" s="5">
        <v>48</v>
      </c>
      <c r="CM139" s="20">
        <v>0</v>
      </c>
      <c r="CN139" s="20">
        <v>0.11509999999999999</v>
      </c>
      <c r="CO139" s="20">
        <f t="shared" ref="CO139:CO144" si="150">(CM139+CN139)</f>
        <v>0.11509999999999999</v>
      </c>
      <c r="CP139" s="21"/>
      <c r="CQ139" s="5">
        <v>83</v>
      </c>
      <c r="CR139" s="20">
        <v>0</v>
      </c>
      <c r="CS139" s="20">
        <v>0.11509999999999999</v>
      </c>
      <c r="CT139" s="20">
        <f t="shared" si="141"/>
        <v>0.11509999999999999</v>
      </c>
      <c r="CU139" s="21"/>
      <c r="CV139" s="5">
        <v>155</v>
      </c>
      <c r="CW139" s="20">
        <v>0</v>
      </c>
      <c r="CX139" s="20">
        <v>5.2900000000000003E-2</v>
      </c>
      <c r="CY139" s="20">
        <f t="shared" si="142"/>
        <v>5.2900000000000003E-2</v>
      </c>
      <c r="CZ139" s="21"/>
      <c r="DA139" s="5">
        <v>190</v>
      </c>
      <c r="DB139" s="20">
        <v>0</v>
      </c>
      <c r="DC139" s="22">
        <v>5.2900000000000003E-2</v>
      </c>
      <c r="DD139" s="20">
        <f t="shared" si="143"/>
        <v>5.2900000000000003E-2</v>
      </c>
      <c r="DE139" s="20"/>
      <c r="DF139" s="17">
        <v>330</v>
      </c>
      <c r="DG139" s="17"/>
      <c r="DH139" s="20">
        <v>0</v>
      </c>
      <c r="DI139" s="20">
        <v>4.2900000000000001E-2</v>
      </c>
      <c r="DJ139" s="20">
        <f t="shared" ref="DJ139:DJ144" si="151">(DH139+DI139)</f>
        <v>4.2900000000000001E-2</v>
      </c>
      <c r="DK139" s="21"/>
      <c r="DL139" s="17">
        <v>365</v>
      </c>
      <c r="DM139" s="17"/>
      <c r="DN139" s="20">
        <v>0</v>
      </c>
      <c r="DO139" s="20">
        <v>4.2900000000000001E-2</v>
      </c>
      <c r="DP139" s="20">
        <f t="shared" si="144"/>
        <v>4.2900000000000001E-2</v>
      </c>
      <c r="DQ139" s="20"/>
      <c r="DR139" s="17">
        <v>3030</v>
      </c>
      <c r="DS139" s="17"/>
      <c r="DT139" s="20">
        <v>0</v>
      </c>
      <c r="DU139" s="22">
        <v>2.7099999999999999E-2</v>
      </c>
      <c r="DV139" s="20">
        <f t="shared" ref="DV139:DV144" si="152">(DT139+DU139)</f>
        <v>2.7099999999999999E-2</v>
      </c>
      <c r="DW139" s="21"/>
      <c r="DX139" s="5">
        <v>3065</v>
      </c>
      <c r="DY139" s="17"/>
      <c r="DZ139" s="20">
        <v>0</v>
      </c>
      <c r="EA139" s="20">
        <v>2.7099999999999999E-2</v>
      </c>
      <c r="EB139" s="20">
        <f t="shared" si="145"/>
        <v>2.7099999999999999E-2</v>
      </c>
      <c r="EC139" s="20"/>
      <c r="ED139" s="20"/>
      <c r="EE139" s="20"/>
      <c r="EF139" s="20"/>
      <c r="EG139" s="20"/>
      <c r="EH139" s="20"/>
      <c r="EI139" s="20"/>
      <c r="EJ139" s="20"/>
      <c r="EK139" s="17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4"/>
      <c r="FN139" s="3">
        <f t="shared" si="132"/>
        <v>1</v>
      </c>
      <c r="FO139" s="3">
        <f t="shared" si="133"/>
        <v>2003</v>
      </c>
    </row>
    <row r="140" spans="2:171" ht="15" x14ac:dyDescent="0.2">
      <c r="B140" s="3">
        <v>2003</v>
      </c>
      <c r="C140" s="3">
        <v>2</v>
      </c>
      <c r="D140" s="20"/>
      <c r="E140" s="5">
        <v>8.25</v>
      </c>
      <c r="F140" s="20">
        <v>0.54469999999999996</v>
      </c>
      <c r="G140" s="20">
        <v>0.20100000000000001</v>
      </c>
      <c r="H140" s="20">
        <f t="shared" si="134"/>
        <v>0.74570000000000003</v>
      </c>
      <c r="I140" s="20"/>
      <c r="J140" s="5">
        <v>18</v>
      </c>
      <c r="K140" s="20">
        <v>0.54469999999999996</v>
      </c>
      <c r="L140" s="20">
        <v>0.1303</v>
      </c>
      <c r="M140" s="20">
        <f t="shared" si="131"/>
        <v>0.67499999999999993</v>
      </c>
      <c r="N140" s="20"/>
      <c r="O140" s="5">
        <v>18</v>
      </c>
      <c r="P140" s="27">
        <f t="shared" si="146"/>
        <v>0.54469999999999996</v>
      </c>
      <c r="Q140" s="20">
        <v>0.1303</v>
      </c>
      <c r="R140" s="20">
        <f t="shared" si="135"/>
        <v>0.67499999999999993</v>
      </c>
      <c r="S140" s="20"/>
      <c r="T140" s="5">
        <v>125</v>
      </c>
      <c r="U140" s="20">
        <f t="shared" si="147"/>
        <v>0.54469999999999996</v>
      </c>
      <c r="V140" s="20">
        <v>6.6100000000000006E-2</v>
      </c>
      <c r="W140" s="20">
        <f t="shared" si="136"/>
        <v>0.61080000000000001</v>
      </c>
      <c r="X140" s="20"/>
      <c r="Y140" s="5">
        <v>300</v>
      </c>
      <c r="Z140" s="5"/>
      <c r="AA140" s="20">
        <f t="shared" si="148"/>
        <v>0.54469999999999996</v>
      </c>
      <c r="AB140" s="20">
        <v>5.4699999999999999E-2</v>
      </c>
      <c r="AC140" s="20">
        <f t="shared" si="137"/>
        <v>0.59939999999999993</v>
      </c>
      <c r="AD140" s="20"/>
      <c r="AE140" s="5">
        <v>160</v>
      </c>
      <c r="AF140" s="20">
        <v>0.47770000000000001</v>
      </c>
      <c r="AG140" s="20">
        <v>6.6100000000000006E-2</v>
      </c>
      <c r="AH140" s="20">
        <f t="shared" si="138"/>
        <v>0.54380000000000006</v>
      </c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5">
        <v>335</v>
      </c>
      <c r="BC140" s="5"/>
      <c r="BD140" s="20">
        <f t="shared" si="78"/>
        <v>0.47770000000000001</v>
      </c>
      <c r="BE140" s="20">
        <v>5.4699999999999999E-2</v>
      </c>
      <c r="BF140" s="20">
        <f t="shared" si="139"/>
        <v>0.53239999999999998</v>
      </c>
      <c r="BG140" s="20"/>
      <c r="BH140" s="5">
        <v>3035</v>
      </c>
      <c r="BI140" s="5"/>
      <c r="BJ140" s="20">
        <f t="shared" si="149"/>
        <v>0.47770000000000001</v>
      </c>
      <c r="BK140" s="20">
        <v>3.6999999999999998E-2</v>
      </c>
      <c r="BL140" s="20">
        <f t="shared" si="140"/>
        <v>0.51470000000000005</v>
      </c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17"/>
      <c r="CA140" s="20"/>
      <c r="CB140" s="20"/>
      <c r="CC140" s="20"/>
      <c r="CD140" s="21"/>
      <c r="CE140" s="21"/>
      <c r="CF140" s="21"/>
      <c r="CG140" s="21"/>
      <c r="CH140" s="28"/>
      <c r="CI140" s="21"/>
      <c r="CJ140" s="21"/>
      <c r="CK140" s="21"/>
      <c r="CL140" s="5">
        <v>48</v>
      </c>
      <c r="CM140" s="20">
        <v>0</v>
      </c>
      <c r="CN140" s="20">
        <v>0.11509999999999999</v>
      </c>
      <c r="CO140" s="20">
        <f t="shared" si="150"/>
        <v>0.11509999999999999</v>
      </c>
      <c r="CP140" s="21"/>
      <c r="CQ140" s="5">
        <v>83</v>
      </c>
      <c r="CR140" s="20">
        <v>0</v>
      </c>
      <c r="CS140" s="20">
        <v>0.11509999999999999</v>
      </c>
      <c r="CT140" s="20">
        <f t="shared" si="141"/>
        <v>0.11509999999999999</v>
      </c>
      <c r="CU140" s="21"/>
      <c r="CV140" s="5">
        <v>155</v>
      </c>
      <c r="CW140" s="20">
        <v>0</v>
      </c>
      <c r="CX140" s="20">
        <v>5.2900000000000003E-2</v>
      </c>
      <c r="CY140" s="20">
        <f t="shared" si="142"/>
        <v>5.2900000000000003E-2</v>
      </c>
      <c r="CZ140" s="21"/>
      <c r="DA140" s="5">
        <v>190</v>
      </c>
      <c r="DB140" s="20">
        <v>0</v>
      </c>
      <c r="DC140" s="22">
        <v>5.2900000000000003E-2</v>
      </c>
      <c r="DD140" s="20">
        <f t="shared" si="143"/>
        <v>5.2900000000000003E-2</v>
      </c>
      <c r="DE140" s="20"/>
      <c r="DF140" s="17">
        <v>330</v>
      </c>
      <c r="DG140" s="17"/>
      <c r="DH140" s="20">
        <v>0</v>
      </c>
      <c r="DI140" s="20">
        <v>4.2900000000000001E-2</v>
      </c>
      <c r="DJ140" s="20">
        <f t="shared" si="151"/>
        <v>4.2900000000000001E-2</v>
      </c>
      <c r="DK140" s="21"/>
      <c r="DL140" s="17">
        <v>365</v>
      </c>
      <c r="DM140" s="17"/>
      <c r="DN140" s="20">
        <v>0</v>
      </c>
      <c r="DO140" s="20">
        <v>4.2900000000000001E-2</v>
      </c>
      <c r="DP140" s="20">
        <f t="shared" si="144"/>
        <v>4.2900000000000001E-2</v>
      </c>
      <c r="DQ140" s="20"/>
      <c r="DR140" s="17">
        <v>3030</v>
      </c>
      <c r="DS140" s="17"/>
      <c r="DT140" s="20">
        <v>0</v>
      </c>
      <c r="DU140" s="22">
        <v>2.7099999999999999E-2</v>
      </c>
      <c r="DV140" s="20">
        <f t="shared" si="152"/>
        <v>2.7099999999999999E-2</v>
      </c>
      <c r="DW140" s="21"/>
      <c r="DX140" s="5">
        <v>3065</v>
      </c>
      <c r="DY140" s="17"/>
      <c r="DZ140" s="20">
        <v>0</v>
      </c>
      <c r="EA140" s="20">
        <v>2.7099999999999999E-2</v>
      </c>
      <c r="EB140" s="20">
        <f t="shared" si="145"/>
        <v>2.7099999999999999E-2</v>
      </c>
      <c r="EC140" s="20"/>
      <c r="ED140" s="20"/>
      <c r="EE140" s="20"/>
      <c r="EF140" s="20"/>
      <c r="EG140" s="20"/>
      <c r="EH140" s="20"/>
      <c r="EI140" s="20"/>
      <c r="EJ140" s="20"/>
      <c r="EK140" s="17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4"/>
      <c r="FN140" s="3">
        <f t="shared" si="132"/>
        <v>2</v>
      </c>
      <c r="FO140" s="3">
        <f t="shared" si="133"/>
        <v>2003</v>
      </c>
    </row>
    <row r="141" spans="2:171" ht="15" x14ac:dyDescent="0.2">
      <c r="B141" s="3">
        <v>2003</v>
      </c>
      <c r="C141" s="3">
        <v>3</v>
      </c>
      <c r="D141" s="20"/>
      <c r="E141" s="5">
        <v>8.25</v>
      </c>
      <c r="F141" s="20">
        <v>0.89859999999999995</v>
      </c>
      <c r="G141" s="20">
        <v>0.20100000000000001</v>
      </c>
      <c r="H141" s="20">
        <f t="shared" si="134"/>
        <v>1.0995999999999999</v>
      </c>
      <c r="I141" s="20"/>
      <c r="J141" s="5">
        <v>18</v>
      </c>
      <c r="K141" s="20">
        <v>0.89859999999999995</v>
      </c>
      <c r="L141" s="20">
        <v>0.1303</v>
      </c>
      <c r="M141" s="20">
        <f t="shared" si="131"/>
        <v>1.0288999999999999</v>
      </c>
      <c r="N141" s="20"/>
      <c r="O141" s="5">
        <v>18</v>
      </c>
      <c r="P141" s="27">
        <f t="shared" si="146"/>
        <v>0.89859999999999995</v>
      </c>
      <c r="Q141" s="20">
        <v>0.1303</v>
      </c>
      <c r="R141" s="20">
        <f t="shared" si="135"/>
        <v>1.0288999999999999</v>
      </c>
      <c r="S141" s="20"/>
      <c r="T141" s="5">
        <v>125</v>
      </c>
      <c r="U141" s="20">
        <f t="shared" si="147"/>
        <v>0.89859999999999995</v>
      </c>
      <c r="V141" s="20">
        <v>6.6100000000000006E-2</v>
      </c>
      <c r="W141" s="20">
        <f t="shared" si="136"/>
        <v>0.9647</v>
      </c>
      <c r="X141" s="20"/>
      <c r="Y141" s="5">
        <v>300</v>
      </c>
      <c r="Z141" s="5"/>
      <c r="AA141" s="20">
        <f t="shared" si="148"/>
        <v>0.89859999999999995</v>
      </c>
      <c r="AB141" s="20">
        <v>5.4699999999999999E-2</v>
      </c>
      <c r="AC141" s="20">
        <f t="shared" si="137"/>
        <v>0.95329999999999993</v>
      </c>
      <c r="AD141" s="20"/>
      <c r="AE141" s="5">
        <v>160</v>
      </c>
      <c r="AF141" s="20">
        <v>0.83309999999999995</v>
      </c>
      <c r="AG141" s="20">
        <v>6.6100000000000006E-2</v>
      </c>
      <c r="AH141" s="20">
        <f t="shared" si="138"/>
        <v>0.8992</v>
      </c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5">
        <v>335</v>
      </c>
      <c r="BC141" s="5"/>
      <c r="BD141" s="20">
        <f t="shared" si="78"/>
        <v>0.83309999999999995</v>
      </c>
      <c r="BE141" s="20">
        <v>5.4699999999999999E-2</v>
      </c>
      <c r="BF141" s="20">
        <f t="shared" si="139"/>
        <v>0.88779999999999992</v>
      </c>
      <c r="BG141" s="20"/>
      <c r="BH141" s="5">
        <v>3035</v>
      </c>
      <c r="BI141" s="5"/>
      <c r="BJ141" s="20">
        <f t="shared" si="149"/>
        <v>0.83309999999999995</v>
      </c>
      <c r="BK141" s="20">
        <v>3.6999999999999998E-2</v>
      </c>
      <c r="BL141" s="20">
        <f t="shared" si="140"/>
        <v>0.87009999999999998</v>
      </c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17"/>
      <c r="CA141" s="20"/>
      <c r="CB141" s="20"/>
      <c r="CC141" s="20"/>
      <c r="CD141" s="21"/>
      <c r="CE141" s="21"/>
      <c r="CF141" s="21"/>
      <c r="CG141" s="21"/>
      <c r="CH141" s="28"/>
      <c r="CI141" s="21"/>
      <c r="CJ141" s="21"/>
      <c r="CK141" s="21"/>
      <c r="CL141" s="5">
        <v>48</v>
      </c>
      <c r="CM141" s="20">
        <v>0</v>
      </c>
      <c r="CN141" s="20">
        <v>0.11509999999999999</v>
      </c>
      <c r="CO141" s="20">
        <f t="shared" si="150"/>
        <v>0.11509999999999999</v>
      </c>
      <c r="CP141" s="21"/>
      <c r="CQ141" s="5">
        <v>83</v>
      </c>
      <c r="CR141" s="20">
        <v>0</v>
      </c>
      <c r="CS141" s="20">
        <v>0.11509999999999999</v>
      </c>
      <c r="CT141" s="20">
        <f t="shared" si="141"/>
        <v>0.11509999999999999</v>
      </c>
      <c r="CU141" s="21"/>
      <c r="CV141" s="5">
        <v>155</v>
      </c>
      <c r="CW141" s="20">
        <v>0</v>
      </c>
      <c r="CX141" s="20">
        <v>5.2900000000000003E-2</v>
      </c>
      <c r="CY141" s="20">
        <f t="shared" si="142"/>
        <v>5.2900000000000003E-2</v>
      </c>
      <c r="CZ141" s="21"/>
      <c r="DA141" s="5">
        <v>190</v>
      </c>
      <c r="DB141" s="20">
        <v>0</v>
      </c>
      <c r="DC141" s="22">
        <v>5.2900000000000003E-2</v>
      </c>
      <c r="DD141" s="20">
        <f t="shared" si="143"/>
        <v>5.2900000000000003E-2</v>
      </c>
      <c r="DE141" s="20"/>
      <c r="DF141" s="17">
        <v>330</v>
      </c>
      <c r="DG141" s="17"/>
      <c r="DH141" s="20">
        <v>0</v>
      </c>
      <c r="DI141" s="20">
        <v>4.2900000000000001E-2</v>
      </c>
      <c r="DJ141" s="20">
        <f t="shared" si="151"/>
        <v>4.2900000000000001E-2</v>
      </c>
      <c r="DK141" s="21"/>
      <c r="DL141" s="17">
        <v>365</v>
      </c>
      <c r="DM141" s="17"/>
      <c r="DN141" s="20">
        <v>0</v>
      </c>
      <c r="DO141" s="20">
        <v>4.2900000000000001E-2</v>
      </c>
      <c r="DP141" s="20">
        <f t="shared" si="144"/>
        <v>4.2900000000000001E-2</v>
      </c>
      <c r="DQ141" s="20"/>
      <c r="DR141" s="17">
        <v>3030</v>
      </c>
      <c r="DS141" s="17"/>
      <c r="DT141" s="20">
        <v>0</v>
      </c>
      <c r="DU141" s="22">
        <v>2.7099999999999999E-2</v>
      </c>
      <c r="DV141" s="20">
        <f t="shared" si="152"/>
        <v>2.7099999999999999E-2</v>
      </c>
      <c r="DW141" s="21"/>
      <c r="DX141" s="5">
        <v>3065</v>
      </c>
      <c r="DY141" s="17"/>
      <c r="DZ141" s="20">
        <v>0</v>
      </c>
      <c r="EA141" s="20">
        <v>2.7099999999999999E-2</v>
      </c>
      <c r="EB141" s="20">
        <f t="shared" si="145"/>
        <v>2.7099999999999999E-2</v>
      </c>
      <c r="EC141" s="20"/>
      <c r="ED141" s="20"/>
      <c r="EE141" s="20"/>
      <c r="EF141" s="20"/>
      <c r="EG141" s="20"/>
      <c r="EH141" s="20"/>
      <c r="EI141" s="20"/>
      <c r="EJ141" s="20"/>
      <c r="EK141" s="17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4"/>
      <c r="FN141" s="3">
        <f t="shared" si="132"/>
        <v>3</v>
      </c>
      <c r="FO141" s="3">
        <f t="shared" si="133"/>
        <v>2003</v>
      </c>
    </row>
    <row r="142" spans="2:171" ht="15" x14ac:dyDescent="0.2">
      <c r="B142" s="3">
        <v>2003</v>
      </c>
      <c r="C142" s="3">
        <v>4</v>
      </c>
      <c r="D142" s="20"/>
      <c r="E142" s="5">
        <v>8.5500000000000007</v>
      </c>
      <c r="F142" s="20">
        <v>0.51770000000000005</v>
      </c>
      <c r="G142" s="20">
        <v>0.18149999999999999</v>
      </c>
      <c r="H142" s="20">
        <f t="shared" ref="H142:H147" si="153">(F142+G142)</f>
        <v>0.69920000000000004</v>
      </c>
      <c r="I142" s="20"/>
      <c r="J142" s="5">
        <v>10.5</v>
      </c>
      <c r="K142" s="20">
        <f t="shared" ref="K142:K147" si="154">+F142</f>
        <v>0.51770000000000005</v>
      </c>
      <c r="L142" s="20">
        <v>0.15459999999999999</v>
      </c>
      <c r="M142" s="20">
        <f t="shared" si="131"/>
        <v>0.67230000000000001</v>
      </c>
      <c r="N142" s="20"/>
      <c r="O142" s="5">
        <v>20</v>
      </c>
      <c r="P142" s="27">
        <f t="shared" si="146"/>
        <v>0.51770000000000005</v>
      </c>
      <c r="Q142" s="20">
        <v>0.12540000000000001</v>
      </c>
      <c r="R142" s="20">
        <f t="shared" ref="R142:R147" si="155">(P142+Q142)</f>
        <v>0.6431</v>
      </c>
      <c r="S142" s="20"/>
      <c r="T142" s="5">
        <v>125</v>
      </c>
      <c r="U142" s="20">
        <f t="shared" si="147"/>
        <v>0.51770000000000005</v>
      </c>
      <c r="V142" s="20">
        <v>6.6299999999999998E-2</v>
      </c>
      <c r="W142" s="20">
        <f t="shared" ref="W142:W147" si="156">(U142+V142)</f>
        <v>0.58400000000000007</v>
      </c>
      <c r="X142" s="20"/>
      <c r="Y142" s="5">
        <v>515</v>
      </c>
      <c r="Z142" s="5"/>
      <c r="AA142" s="20">
        <f t="shared" si="148"/>
        <v>0.51770000000000005</v>
      </c>
      <c r="AB142" s="20">
        <v>0.05</v>
      </c>
      <c r="AC142" s="20">
        <f t="shared" ref="AC142:AC147" si="157">(AA142+AB142)</f>
        <v>0.56770000000000009</v>
      </c>
      <c r="AD142" s="20"/>
      <c r="AE142" s="5">
        <v>155</v>
      </c>
      <c r="AF142" s="20">
        <v>0.45190000000000002</v>
      </c>
      <c r="AG142" s="20">
        <v>6.5500000000000003E-2</v>
      </c>
      <c r="AH142" s="20">
        <f t="shared" ref="AH142:AH147" si="158">(AF142+AG142)</f>
        <v>0.51740000000000008</v>
      </c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5">
        <v>545</v>
      </c>
      <c r="BC142" s="5"/>
      <c r="BD142" s="20">
        <f t="shared" si="78"/>
        <v>0.45190000000000002</v>
      </c>
      <c r="BE142" s="20">
        <v>4.9000000000000002E-2</v>
      </c>
      <c r="BF142" s="20">
        <f t="shared" ref="BF142:BF147" si="159">(BD142+BE142)</f>
        <v>0.50090000000000001</v>
      </c>
      <c r="BG142" s="20"/>
      <c r="BH142" s="5">
        <v>3030</v>
      </c>
      <c r="BI142" s="5"/>
      <c r="BJ142" s="20">
        <f t="shared" si="149"/>
        <v>0.45190000000000002</v>
      </c>
      <c r="BK142" s="20">
        <v>4.0500000000000001E-2</v>
      </c>
      <c r="BL142" s="20">
        <f t="shared" ref="BL142:BL147" si="160">(BJ142+BK142)</f>
        <v>0.4924</v>
      </c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17"/>
      <c r="CA142" s="20"/>
      <c r="CB142" s="20"/>
      <c r="CC142" s="20"/>
      <c r="CD142" s="21"/>
      <c r="CE142" s="21"/>
      <c r="CF142" s="21"/>
      <c r="CG142" s="21"/>
      <c r="CH142" s="28"/>
      <c r="CI142" s="21"/>
      <c r="CJ142" s="21"/>
      <c r="CK142" s="21"/>
      <c r="CL142" s="5">
        <v>50</v>
      </c>
      <c r="CM142" s="20">
        <v>0</v>
      </c>
      <c r="CN142" s="20">
        <v>0.1084</v>
      </c>
      <c r="CO142" s="20">
        <f t="shared" si="150"/>
        <v>0.1084</v>
      </c>
      <c r="CP142" s="21"/>
      <c r="CQ142" s="5">
        <v>80</v>
      </c>
      <c r="CR142" s="20">
        <f t="shared" ref="CR142:CS144" si="161">+CM142</f>
        <v>0</v>
      </c>
      <c r="CS142" s="20">
        <f t="shared" si="161"/>
        <v>0.1084</v>
      </c>
      <c r="CT142" s="20">
        <f t="shared" ref="CT142:CT147" si="162">(CR142+CS142)</f>
        <v>0.1084</v>
      </c>
      <c r="CU142" s="21"/>
      <c r="CV142" s="5">
        <v>155</v>
      </c>
      <c r="CW142" s="20">
        <f t="shared" ref="CW142:CW147" si="163">+CR142</f>
        <v>0</v>
      </c>
      <c r="CX142" s="20">
        <v>5.2999999999999999E-2</v>
      </c>
      <c r="CY142" s="20">
        <f t="shared" ref="CY142:CY147" si="164">(CW142+CX142)</f>
        <v>5.2999999999999999E-2</v>
      </c>
      <c r="CZ142" s="21"/>
      <c r="DA142" s="5">
        <v>185</v>
      </c>
      <c r="DB142" s="20">
        <f t="shared" ref="DB142:DC144" si="165">+CW142</f>
        <v>0</v>
      </c>
      <c r="DC142" s="22">
        <f t="shared" si="165"/>
        <v>5.2999999999999999E-2</v>
      </c>
      <c r="DD142" s="20">
        <f t="shared" ref="DD142:DD147" si="166">(DB142+DC142)</f>
        <v>5.2999999999999999E-2</v>
      </c>
      <c r="DE142" s="20"/>
      <c r="DF142" s="17">
        <v>545</v>
      </c>
      <c r="DG142" s="17"/>
      <c r="DH142" s="20">
        <f t="shared" ref="DH142:DH147" si="167">+DB142</f>
        <v>0</v>
      </c>
      <c r="DI142" s="20">
        <v>3.6999999999999998E-2</v>
      </c>
      <c r="DJ142" s="20">
        <f t="shared" si="151"/>
        <v>3.6999999999999998E-2</v>
      </c>
      <c r="DK142" s="21"/>
      <c r="DL142" s="17">
        <v>575</v>
      </c>
      <c r="DM142" s="17"/>
      <c r="DN142" s="20">
        <f t="shared" ref="DN142:DO144" si="168">+DH142</f>
        <v>0</v>
      </c>
      <c r="DO142" s="20">
        <f t="shared" si="168"/>
        <v>3.6999999999999998E-2</v>
      </c>
      <c r="DP142" s="20">
        <f t="shared" ref="DP142:DP147" si="169">(DN142+DO142)</f>
        <v>3.6999999999999998E-2</v>
      </c>
      <c r="DQ142" s="20"/>
      <c r="DR142" s="17">
        <v>3030</v>
      </c>
      <c r="DS142" s="17"/>
      <c r="DT142" s="20">
        <f t="shared" ref="DT142:DT147" si="170">+DN142</f>
        <v>0</v>
      </c>
      <c r="DU142" s="22">
        <v>2.8799999999999999E-2</v>
      </c>
      <c r="DV142" s="20">
        <f t="shared" si="152"/>
        <v>2.8799999999999999E-2</v>
      </c>
      <c r="DW142" s="21"/>
      <c r="DX142" s="5">
        <v>3060</v>
      </c>
      <c r="DY142" s="17"/>
      <c r="DZ142" s="20">
        <f t="shared" ref="DZ142:EA144" si="171">+DT142</f>
        <v>0</v>
      </c>
      <c r="EA142" s="20">
        <f t="shared" si="171"/>
        <v>2.8799999999999999E-2</v>
      </c>
      <c r="EB142" s="20">
        <f t="shared" ref="EB142:EB147" si="172">(DZ142+EA142)</f>
        <v>2.8799999999999999E-2</v>
      </c>
      <c r="EC142" s="20"/>
      <c r="ED142" s="20"/>
      <c r="EE142" s="20"/>
      <c r="EF142" s="20"/>
      <c r="EG142" s="20"/>
      <c r="EH142" s="20"/>
      <c r="EI142" s="20"/>
      <c r="EJ142" s="20"/>
      <c r="EK142" s="17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4"/>
      <c r="FN142" s="3">
        <f t="shared" si="132"/>
        <v>4</v>
      </c>
      <c r="FO142" s="3">
        <f t="shared" si="133"/>
        <v>2003</v>
      </c>
    </row>
    <row r="143" spans="2:171" ht="15" x14ac:dyDescent="0.2">
      <c r="B143" s="3">
        <v>2003</v>
      </c>
      <c r="C143" s="3">
        <v>5</v>
      </c>
      <c r="D143" s="20"/>
      <c r="E143" s="5">
        <v>8.5500000000000007</v>
      </c>
      <c r="F143" s="20">
        <v>0.48070000000000002</v>
      </c>
      <c r="G143" s="20">
        <v>0.18149999999999999</v>
      </c>
      <c r="H143" s="20">
        <f t="shared" si="153"/>
        <v>0.66220000000000001</v>
      </c>
      <c r="I143" s="20"/>
      <c r="J143" s="5">
        <v>10.5</v>
      </c>
      <c r="K143" s="20">
        <f t="shared" si="154"/>
        <v>0.48070000000000002</v>
      </c>
      <c r="L143" s="20">
        <v>0.15459999999999999</v>
      </c>
      <c r="M143" s="20">
        <f t="shared" ref="M143:M148" si="173">(K143+L143)</f>
        <v>0.63529999999999998</v>
      </c>
      <c r="N143" s="20"/>
      <c r="O143" s="5">
        <v>20</v>
      </c>
      <c r="P143" s="27">
        <f t="shared" si="146"/>
        <v>0.48070000000000002</v>
      </c>
      <c r="Q143" s="20">
        <v>0.12540000000000001</v>
      </c>
      <c r="R143" s="20">
        <f t="shared" si="155"/>
        <v>0.60610000000000008</v>
      </c>
      <c r="S143" s="20"/>
      <c r="T143" s="5">
        <v>125</v>
      </c>
      <c r="U143" s="20">
        <f t="shared" si="147"/>
        <v>0.48070000000000002</v>
      </c>
      <c r="V143" s="20">
        <v>6.6299999999999998E-2</v>
      </c>
      <c r="W143" s="20">
        <f t="shared" si="156"/>
        <v>0.54700000000000004</v>
      </c>
      <c r="X143" s="20"/>
      <c r="Y143" s="5">
        <v>515</v>
      </c>
      <c r="Z143" s="5"/>
      <c r="AA143" s="20">
        <f t="shared" si="148"/>
        <v>0.48070000000000002</v>
      </c>
      <c r="AB143" s="20">
        <v>0.05</v>
      </c>
      <c r="AC143" s="20">
        <f t="shared" si="157"/>
        <v>0.53070000000000006</v>
      </c>
      <c r="AD143" s="20"/>
      <c r="AE143" s="5">
        <v>155</v>
      </c>
      <c r="AF143" s="20">
        <v>0.48070000000000002</v>
      </c>
      <c r="AG143" s="20">
        <v>6.5500000000000003E-2</v>
      </c>
      <c r="AH143" s="20">
        <f t="shared" si="158"/>
        <v>0.54620000000000002</v>
      </c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5">
        <v>545</v>
      </c>
      <c r="BC143" s="5"/>
      <c r="BD143" s="20">
        <f t="shared" si="78"/>
        <v>0.48070000000000002</v>
      </c>
      <c r="BE143" s="20">
        <v>4.9000000000000002E-2</v>
      </c>
      <c r="BF143" s="20">
        <f t="shared" si="159"/>
        <v>0.52970000000000006</v>
      </c>
      <c r="BG143" s="20"/>
      <c r="BH143" s="5">
        <v>3030</v>
      </c>
      <c r="BI143" s="5"/>
      <c r="BJ143" s="20">
        <f t="shared" si="149"/>
        <v>0.48070000000000002</v>
      </c>
      <c r="BK143" s="20">
        <v>4.0500000000000001E-2</v>
      </c>
      <c r="BL143" s="20">
        <f t="shared" si="160"/>
        <v>0.5212</v>
      </c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17"/>
      <c r="CA143" s="20"/>
      <c r="CB143" s="20"/>
      <c r="CC143" s="20"/>
      <c r="CD143" s="21"/>
      <c r="CE143" s="21"/>
      <c r="CF143" s="21"/>
      <c r="CG143" s="21"/>
      <c r="CH143" s="28"/>
      <c r="CI143" s="21"/>
      <c r="CJ143" s="21"/>
      <c r="CK143" s="21"/>
      <c r="CL143" s="5">
        <v>50</v>
      </c>
      <c r="CM143" s="20">
        <v>0</v>
      </c>
      <c r="CN143" s="20">
        <v>0.1084</v>
      </c>
      <c r="CO143" s="20">
        <f t="shared" si="150"/>
        <v>0.1084</v>
      </c>
      <c r="CP143" s="21"/>
      <c r="CQ143" s="5">
        <v>80</v>
      </c>
      <c r="CR143" s="20">
        <f t="shared" si="161"/>
        <v>0</v>
      </c>
      <c r="CS143" s="20">
        <f t="shared" si="161"/>
        <v>0.1084</v>
      </c>
      <c r="CT143" s="20">
        <f t="shared" si="162"/>
        <v>0.1084</v>
      </c>
      <c r="CU143" s="21"/>
      <c r="CV143" s="5">
        <v>155</v>
      </c>
      <c r="CW143" s="20">
        <f t="shared" si="163"/>
        <v>0</v>
      </c>
      <c r="CX143" s="20">
        <v>5.2999999999999999E-2</v>
      </c>
      <c r="CY143" s="20">
        <f t="shared" si="164"/>
        <v>5.2999999999999999E-2</v>
      </c>
      <c r="CZ143" s="21"/>
      <c r="DA143" s="5">
        <v>185</v>
      </c>
      <c r="DB143" s="20">
        <f t="shared" si="165"/>
        <v>0</v>
      </c>
      <c r="DC143" s="22">
        <f t="shared" si="165"/>
        <v>5.2999999999999999E-2</v>
      </c>
      <c r="DD143" s="20">
        <f t="shared" si="166"/>
        <v>5.2999999999999999E-2</v>
      </c>
      <c r="DE143" s="20"/>
      <c r="DF143" s="17">
        <v>545</v>
      </c>
      <c r="DG143" s="17"/>
      <c r="DH143" s="20">
        <f t="shared" si="167"/>
        <v>0</v>
      </c>
      <c r="DI143" s="20">
        <v>3.6999999999999998E-2</v>
      </c>
      <c r="DJ143" s="20">
        <f t="shared" si="151"/>
        <v>3.6999999999999998E-2</v>
      </c>
      <c r="DK143" s="21"/>
      <c r="DL143" s="17">
        <v>575</v>
      </c>
      <c r="DM143" s="17"/>
      <c r="DN143" s="20">
        <f t="shared" si="168"/>
        <v>0</v>
      </c>
      <c r="DO143" s="20">
        <f t="shared" si="168"/>
        <v>3.6999999999999998E-2</v>
      </c>
      <c r="DP143" s="20">
        <f t="shared" si="169"/>
        <v>3.6999999999999998E-2</v>
      </c>
      <c r="DQ143" s="20"/>
      <c r="DR143" s="17">
        <v>3030</v>
      </c>
      <c r="DS143" s="17"/>
      <c r="DT143" s="20">
        <f t="shared" si="170"/>
        <v>0</v>
      </c>
      <c r="DU143" s="22">
        <v>2.8799999999999999E-2</v>
      </c>
      <c r="DV143" s="20">
        <f t="shared" si="152"/>
        <v>2.8799999999999999E-2</v>
      </c>
      <c r="DW143" s="21"/>
      <c r="DX143" s="5">
        <v>3060</v>
      </c>
      <c r="DY143" s="17"/>
      <c r="DZ143" s="20">
        <f t="shared" si="171"/>
        <v>0</v>
      </c>
      <c r="EA143" s="20">
        <f t="shared" si="171"/>
        <v>2.8799999999999999E-2</v>
      </c>
      <c r="EB143" s="20">
        <f t="shared" si="172"/>
        <v>2.8799999999999999E-2</v>
      </c>
      <c r="EC143" s="20"/>
      <c r="ED143" s="20"/>
      <c r="EE143" s="20"/>
      <c r="EF143" s="20"/>
      <c r="EG143" s="20"/>
      <c r="EH143" s="20"/>
      <c r="EI143" s="20"/>
      <c r="EJ143" s="20"/>
      <c r="EK143" s="17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4"/>
      <c r="FN143" s="3">
        <f t="shared" si="132"/>
        <v>5</v>
      </c>
      <c r="FO143" s="3">
        <f t="shared" si="133"/>
        <v>2003</v>
      </c>
    </row>
    <row r="144" spans="2:171" ht="15" x14ac:dyDescent="0.2">
      <c r="B144" s="3">
        <v>2003</v>
      </c>
      <c r="C144" s="3">
        <v>6</v>
      </c>
      <c r="D144" s="20"/>
      <c r="E144" s="5">
        <v>8.5500000000000007</v>
      </c>
      <c r="F144" s="20">
        <v>0.58899999999999997</v>
      </c>
      <c r="G144" s="20">
        <v>0.18149999999999999</v>
      </c>
      <c r="H144" s="20">
        <f t="shared" si="153"/>
        <v>0.77049999999999996</v>
      </c>
      <c r="I144" s="20"/>
      <c r="J144" s="5">
        <v>10.5</v>
      </c>
      <c r="K144" s="20">
        <f t="shared" si="154"/>
        <v>0.58899999999999997</v>
      </c>
      <c r="L144" s="20">
        <v>0.15459999999999999</v>
      </c>
      <c r="M144" s="20">
        <f t="shared" si="173"/>
        <v>0.74359999999999993</v>
      </c>
      <c r="N144" s="20"/>
      <c r="O144" s="5">
        <v>20</v>
      </c>
      <c r="P144" s="27">
        <f t="shared" si="146"/>
        <v>0.58899999999999997</v>
      </c>
      <c r="Q144" s="20">
        <v>0.12540000000000001</v>
      </c>
      <c r="R144" s="20">
        <f t="shared" si="155"/>
        <v>0.71439999999999992</v>
      </c>
      <c r="S144" s="20"/>
      <c r="T144" s="5">
        <v>125</v>
      </c>
      <c r="U144" s="20">
        <f t="shared" si="147"/>
        <v>0.58899999999999997</v>
      </c>
      <c r="V144" s="20">
        <v>6.6299999999999998E-2</v>
      </c>
      <c r="W144" s="20">
        <f t="shared" si="156"/>
        <v>0.65529999999999999</v>
      </c>
      <c r="X144" s="20"/>
      <c r="Y144" s="5">
        <v>515</v>
      </c>
      <c r="Z144" s="5"/>
      <c r="AA144" s="20">
        <f t="shared" si="148"/>
        <v>0.58899999999999997</v>
      </c>
      <c r="AB144" s="20">
        <v>0.05</v>
      </c>
      <c r="AC144" s="20">
        <f t="shared" si="157"/>
        <v>0.63900000000000001</v>
      </c>
      <c r="AD144" s="20"/>
      <c r="AE144" s="5">
        <v>155</v>
      </c>
      <c r="AF144" s="20">
        <v>0.58899999999999997</v>
      </c>
      <c r="AG144" s="20">
        <v>6.5500000000000003E-2</v>
      </c>
      <c r="AH144" s="20">
        <f t="shared" si="158"/>
        <v>0.65449999999999997</v>
      </c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5">
        <v>545</v>
      </c>
      <c r="BC144" s="5"/>
      <c r="BD144" s="20">
        <f t="shared" si="78"/>
        <v>0.58899999999999997</v>
      </c>
      <c r="BE144" s="20">
        <v>4.9000000000000002E-2</v>
      </c>
      <c r="BF144" s="20">
        <f t="shared" si="159"/>
        <v>0.63800000000000001</v>
      </c>
      <c r="BG144" s="20"/>
      <c r="BH144" s="5">
        <v>3030</v>
      </c>
      <c r="BI144" s="5"/>
      <c r="BJ144" s="20">
        <f t="shared" si="149"/>
        <v>0.58899999999999997</v>
      </c>
      <c r="BK144" s="20">
        <v>4.0500000000000001E-2</v>
      </c>
      <c r="BL144" s="20">
        <f t="shared" si="160"/>
        <v>0.62949999999999995</v>
      </c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17"/>
      <c r="CA144" s="20"/>
      <c r="CB144" s="20"/>
      <c r="CC144" s="20"/>
      <c r="CD144" s="21"/>
      <c r="CE144" s="21"/>
      <c r="CF144" s="21"/>
      <c r="CG144" s="21"/>
      <c r="CH144" s="28"/>
      <c r="CI144" s="21"/>
      <c r="CJ144" s="21"/>
      <c r="CK144" s="21"/>
      <c r="CL144" s="5">
        <v>50</v>
      </c>
      <c r="CM144" s="20">
        <v>0</v>
      </c>
      <c r="CN144" s="20">
        <v>0.1084</v>
      </c>
      <c r="CO144" s="20">
        <f t="shared" si="150"/>
        <v>0.1084</v>
      </c>
      <c r="CP144" s="21"/>
      <c r="CQ144" s="5">
        <v>80</v>
      </c>
      <c r="CR144" s="20">
        <f t="shared" si="161"/>
        <v>0</v>
      </c>
      <c r="CS144" s="20">
        <f t="shared" si="161"/>
        <v>0.1084</v>
      </c>
      <c r="CT144" s="20">
        <f t="shared" si="162"/>
        <v>0.1084</v>
      </c>
      <c r="CU144" s="21"/>
      <c r="CV144" s="5">
        <v>155</v>
      </c>
      <c r="CW144" s="20">
        <f t="shared" si="163"/>
        <v>0</v>
      </c>
      <c r="CX144" s="20">
        <v>5.2999999999999999E-2</v>
      </c>
      <c r="CY144" s="20">
        <f t="shared" si="164"/>
        <v>5.2999999999999999E-2</v>
      </c>
      <c r="CZ144" s="21"/>
      <c r="DA144" s="5">
        <v>185</v>
      </c>
      <c r="DB144" s="20">
        <f t="shared" si="165"/>
        <v>0</v>
      </c>
      <c r="DC144" s="22">
        <f t="shared" si="165"/>
        <v>5.2999999999999999E-2</v>
      </c>
      <c r="DD144" s="20">
        <f t="shared" si="166"/>
        <v>5.2999999999999999E-2</v>
      </c>
      <c r="DE144" s="20"/>
      <c r="DF144" s="17">
        <v>545</v>
      </c>
      <c r="DG144" s="17"/>
      <c r="DH144" s="20">
        <f t="shared" si="167"/>
        <v>0</v>
      </c>
      <c r="DI144" s="20">
        <v>3.6999999999999998E-2</v>
      </c>
      <c r="DJ144" s="20">
        <f t="shared" si="151"/>
        <v>3.6999999999999998E-2</v>
      </c>
      <c r="DK144" s="21"/>
      <c r="DL144" s="17">
        <v>575</v>
      </c>
      <c r="DM144" s="17"/>
      <c r="DN144" s="20">
        <f t="shared" si="168"/>
        <v>0</v>
      </c>
      <c r="DO144" s="20">
        <f t="shared" si="168"/>
        <v>3.6999999999999998E-2</v>
      </c>
      <c r="DP144" s="20">
        <f t="shared" si="169"/>
        <v>3.6999999999999998E-2</v>
      </c>
      <c r="DQ144" s="20"/>
      <c r="DR144" s="17">
        <v>3030</v>
      </c>
      <c r="DS144" s="17"/>
      <c r="DT144" s="20">
        <f t="shared" si="170"/>
        <v>0</v>
      </c>
      <c r="DU144" s="22">
        <v>2.8799999999999999E-2</v>
      </c>
      <c r="DV144" s="20">
        <f t="shared" si="152"/>
        <v>2.8799999999999999E-2</v>
      </c>
      <c r="DW144" s="21"/>
      <c r="DX144" s="5">
        <v>3060</v>
      </c>
      <c r="DY144" s="17"/>
      <c r="DZ144" s="20">
        <f t="shared" si="171"/>
        <v>0</v>
      </c>
      <c r="EA144" s="20">
        <f t="shared" si="171"/>
        <v>2.8799999999999999E-2</v>
      </c>
      <c r="EB144" s="20">
        <f t="shared" si="172"/>
        <v>2.8799999999999999E-2</v>
      </c>
      <c r="EC144" s="20"/>
      <c r="ED144" s="20"/>
      <c r="EE144" s="20"/>
      <c r="EF144" s="20"/>
      <c r="EG144" s="20"/>
      <c r="EH144" s="20"/>
      <c r="EI144" s="20"/>
      <c r="EJ144" s="20"/>
      <c r="EK144" s="17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4"/>
      <c r="FN144" s="3">
        <f t="shared" si="132"/>
        <v>6</v>
      </c>
      <c r="FO144" s="3">
        <f t="shared" si="133"/>
        <v>2003</v>
      </c>
    </row>
    <row r="145" spans="2:171" ht="15" x14ac:dyDescent="0.2">
      <c r="B145" s="3">
        <v>2003</v>
      </c>
      <c r="C145" s="3">
        <v>7</v>
      </c>
      <c r="D145" s="20"/>
      <c r="E145" s="5">
        <v>8.5500000000000007</v>
      </c>
      <c r="F145" s="20">
        <v>0.51819999999999999</v>
      </c>
      <c r="G145" s="20">
        <v>0.18149999999999999</v>
      </c>
      <c r="H145" s="20">
        <f t="shared" si="153"/>
        <v>0.69969999999999999</v>
      </c>
      <c r="I145" s="20"/>
      <c r="J145" s="5">
        <v>10.5</v>
      </c>
      <c r="K145" s="20">
        <f t="shared" si="154"/>
        <v>0.51819999999999999</v>
      </c>
      <c r="L145" s="20">
        <v>0.15459999999999999</v>
      </c>
      <c r="M145" s="20">
        <f t="shared" si="173"/>
        <v>0.67279999999999995</v>
      </c>
      <c r="N145" s="20"/>
      <c r="O145" s="5">
        <v>20</v>
      </c>
      <c r="P145" s="27">
        <f t="shared" ref="P145:P150" si="174">+F145</f>
        <v>0.51819999999999999</v>
      </c>
      <c r="Q145" s="20">
        <v>0.12540000000000001</v>
      </c>
      <c r="R145" s="20">
        <f t="shared" si="155"/>
        <v>0.64359999999999995</v>
      </c>
      <c r="S145" s="20"/>
      <c r="T145" s="5">
        <v>125</v>
      </c>
      <c r="U145" s="20">
        <f t="shared" ref="U145:U150" si="175">+P145</f>
        <v>0.51819999999999999</v>
      </c>
      <c r="V145" s="20">
        <v>6.6299999999999998E-2</v>
      </c>
      <c r="W145" s="20">
        <f t="shared" si="156"/>
        <v>0.58450000000000002</v>
      </c>
      <c r="X145" s="20"/>
      <c r="Y145" s="5">
        <v>515</v>
      </c>
      <c r="Z145" s="5"/>
      <c r="AA145" s="20">
        <f t="shared" ref="AA145:AA150" si="176">+U145</f>
        <v>0.51819999999999999</v>
      </c>
      <c r="AB145" s="20">
        <v>0.05</v>
      </c>
      <c r="AC145" s="20">
        <f t="shared" si="157"/>
        <v>0.56820000000000004</v>
      </c>
      <c r="AD145" s="20"/>
      <c r="AE145" s="5">
        <v>155</v>
      </c>
      <c r="AF145" s="20">
        <v>0.51819999999999999</v>
      </c>
      <c r="AG145" s="20">
        <v>6.5500000000000003E-2</v>
      </c>
      <c r="AH145" s="20">
        <f t="shared" si="158"/>
        <v>0.5837</v>
      </c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5">
        <v>545</v>
      </c>
      <c r="BC145" s="5"/>
      <c r="BD145" s="20">
        <f t="shared" si="78"/>
        <v>0.51819999999999999</v>
      </c>
      <c r="BE145" s="20">
        <v>4.9000000000000002E-2</v>
      </c>
      <c r="BF145" s="20">
        <f t="shared" si="159"/>
        <v>0.56720000000000004</v>
      </c>
      <c r="BG145" s="20"/>
      <c r="BH145" s="5">
        <v>3030</v>
      </c>
      <c r="BI145" s="5"/>
      <c r="BJ145" s="20">
        <f t="shared" ref="BJ145:BJ150" si="177">+BD145</f>
        <v>0.51819999999999999</v>
      </c>
      <c r="BK145" s="20">
        <v>4.0500000000000001E-2</v>
      </c>
      <c r="BL145" s="20">
        <f t="shared" si="160"/>
        <v>0.55869999999999997</v>
      </c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17"/>
      <c r="CA145" s="20"/>
      <c r="CB145" s="20"/>
      <c r="CC145" s="20"/>
      <c r="CD145" s="21"/>
      <c r="CE145" s="21"/>
      <c r="CF145" s="21"/>
      <c r="CG145" s="21"/>
      <c r="CH145" s="28"/>
      <c r="CI145" s="21"/>
      <c r="CJ145" s="21"/>
      <c r="CK145" s="21"/>
      <c r="CL145" s="5">
        <v>50</v>
      </c>
      <c r="CM145" s="20">
        <v>0</v>
      </c>
      <c r="CN145" s="20">
        <v>0.1084</v>
      </c>
      <c r="CO145" s="20">
        <f t="shared" ref="CO145:CO150" si="178">(CM145+CN145)</f>
        <v>0.1084</v>
      </c>
      <c r="CP145" s="21"/>
      <c r="CQ145" s="5">
        <v>80</v>
      </c>
      <c r="CR145" s="20">
        <f t="shared" ref="CR145:CS147" si="179">+CM145</f>
        <v>0</v>
      </c>
      <c r="CS145" s="20">
        <f t="shared" si="179"/>
        <v>0.1084</v>
      </c>
      <c r="CT145" s="20">
        <f t="shared" si="162"/>
        <v>0.1084</v>
      </c>
      <c r="CU145" s="21"/>
      <c r="CV145" s="5">
        <v>155</v>
      </c>
      <c r="CW145" s="20">
        <f t="shared" si="163"/>
        <v>0</v>
      </c>
      <c r="CX145" s="20">
        <v>5.2999999999999999E-2</v>
      </c>
      <c r="CY145" s="20">
        <f t="shared" si="164"/>
        <v>5.2999999999999999E-2</v>
      </c>
      <c r="CZ145" s="21"/>
      <c r="DA145" s="5">
        <v>185</v>
      </c>
      <c r="DB145" s="20">
        <f t="shared" ref="DB145:DC147" si="180">+CW145</f>
        <v>0</v>
      </c>
      <c r="DC145" s="22">
        <f t="shared" si="180"/>
        <v>5.2999999999999999E-2</v>
      </c>
      <c r="DD145" s="20">
        <f t="shared" si="166"/>
        <v>5.2999999999999999E-2</v>
      </c>
      <c r="DE145" s="20"/>
      <c r="DF145" s="17">
        <v>545</v>
      </c>
      <c r="DG145" s="17"/>
      <c r="DH145" s="20">
        <f t="shared" si="167"/>
        <v>0</v>
      </c>
      <c r="DI145" s="20">
        <v>3.6999999999999998E-2</v>
      </c>
      <c r="DJ145" s="20">
        <f t="shared" ref="DJ145:DJ150" si="181">(DH145+DI145)</f>
        <v>3.6999999999999998E-2</v>
      </c>
      <c r="DK145" s="21"/>
      <c r="DL145" s="17">
        <v>575</v>
      </c>
      <c r="DM145" s="17"/>
      <c r="DN145" s="20">
        <f t="shared" ref="DN145:DO147" si="182">+DH145</f>
        <v>0</v>
      </c>
      <c r="DO145" s="20">
        <f t="shared" si="182"/>
        <v>3.6999999999999998E-2</v>
      </c>
      <c r="DP145" s="20">
        <f t="shared" si="169"/>
        <v>3.6999999999999998E-2</v>
      </c>
      <c r="DQ145" s="20"/>
      <c r="DR145" s="17">
        <v>3030</v>
      </c>
      <c r="DS145" s="17"/>
      <c r="DT145" s="20">
        <f t="shared" si="170"/>
        <v>0</v>
      </c>
      <c r="DU145" s="22">
        <v>2.8799999999999999E-2</v>
      </c>
      <c r="DV145" s="20">
        <f t="shared" ref="DV145:DV150" si="183">(DT145+DU145)</f>
        <v>2.8799999999999999E-2</v>
      </c>
      <c r="DW145" s="21"/>
      <c r="DX145" s="5">
        <v>3060</v>
      </c>
      <c r="DY145" s="17"/>
      <c r="DZ145" s="20">
        <f t="shared" ref="DZ145:EA147" si="184">+DT145</f>
        <v>0</v>
      </c>
      <c r="EA145" s="20">
        <f t="shared" si="184"/>
        <v>2.8799999999999999E-2</v>
      </c>
      <c r="EB145" s="20">
        <f t="shared" si="172"/>
        <v>2.8799999999999999E-2</v>
      </c>
      <c r="EC145" s="20"/>
      <c r="ED145" s="20"/>
      <c r="EE145" s="20"/>
      <c r="EF145" s="20"/>
      <c r="EG145" s="20"/>
      <c r="EH145" s="20"/>
      <c r="EI145" s="20"/>
      <c r="EJ145" s="20"/>
      <c r="EK145" s="17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4"/>
      <c r="FN145" s="3">
        <f t="shared" si="132"/>
        <v>7</v>
      </c>
      <c r="FO145" s="3">
        <f t="shared" si="133"/>
        <v>2003</v>
      </c>
    </row>
    <row r="146" spans="2:171" ht="15" x14ac:dyDescent="0.2">
      <c r="B146" s="3">
        <v>2003</v>
      </c>
      <c r="C146" s="3">
        <v>8</v>
      </c>
      <c r="D146" s="20"/>
      <c r="E146" s="5">
        <v>8.5500000000000007</v>
      </c>
      <c r="F146" s="20">
        <v>0.48859999999999998</v>
      </c>
      <c r="G146" s="20">
        <v>0.18149999999999999</v>
      </c>
      <c r="H146" s="20">
        <f t="shared" si="153"/>
        <v>0.67009999999999992</v>
      </c>
      <c r="I146" s="20"/>
      <c r="J146" s="5">
        <v>10.5</v>
      </c>
      <c r="K146" s="20">
        <f t="shared" si="154"/>
        <v>0.48859999999999998</v>
      </c>
      <c r="L146" s="20">
        <v>0.15459999999999999</v>
      </c>
      <c r="M146" s="20">
        <f t="shared" si="173"/>
        <v>0.64319999999999999</v>
      </c>
      <c r="N146" s="20"/>
      <c r="O146" s="5">
        <v>20</v>
      </c>
      <c r="P146" s="27">
        <f t="shared" si="174"/>
        <v>0.48859999999999998</v>
      </c>
      <c r="Q146" s="20">
        <v>0.12540000000000001</v>
      </c>
      <c r="R146" s="20">
        <f t="shared" si="155"/>
        <v>0.61399999999999999</v>
      </c>
      <c r="S146" s="20"/>
      <c r="T146" s="5">
        <v>125</v>
      </c>
      <c r="U146" s="20">
        <f t="shared" si="175"/>
        <v>0.48859999999999998</v>
      </c>
      <c r="V146" s="20">
        <v>6.6299999999999998E-2</v>
      </c>
      <c r="W146" s="20">
        <f t="shared" si="156"/>
        <v>0.55489999999999995</v>
      </c>
      <c r="X146" s="20"/>
      <c r="Y146" s="5">
        <v>515</v>
      </c>
      <c r="Z146" s="5"/>
      <c r="AA146" s="20">
        <f t="shared" si="176"/>
        <v>0.48859999999999998</v>
      </c>
      <c r="AB146" s="20">
        <v>0.05</v>
      </c>
      <c r="AC146" s="20">
        <f t="shared" si="157"/>
        <v>0.53859999999999997</v>
      </c>
      <c r="AD146" s="20"/>
      <c r="AE146" s="5">
        <v>155</v>
      </c>
      <c r="AF146" s="20">
        <v>0.48859999999999998</v>
      </c>
      <c r="AG146" s="20">
        <v>6.5500000000000003E-2</v>
      </c>
      <c r="AH146" s="20">
        <f t="shared" si="158"/>
        <v>0.55410000000000004</v>
      </c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5">
        <v>545</v>
      </c>
      <c r="BC146" s="5"/>
      <c r="BD146" s="20">
        <f t="shared" si="78"/>
        <v>0.48859999999999998</v>
      </c>
      <c r="BE146" s="20">
        <v>4.9000000000000002E-2</v>
      </c>
      <c r="BF146" s="20">
        <f t="shared" si="159"/>
        <v>0.53759999999999997</v>
      </c>
      <c r="BG146" s="20"/>
      <c r="BH146" s="5">
        <v>3030</v>
      </c>
      <c r="BI146" s="5"/>
      <c r="BJ146" s="20">
        <f t="shared" si="177"/>
        <v>0.48859999999999998</v>
      </c>
      <c r="BK146" s="20">
        <v>4.0500000000000001E-2</v>
      </c>
      <c r="BL146" s="20">
        <f t="shared" si="160"/>
        <v>0.52910000000000001</v>
      </c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17"/>
      <c r="CA146" s="20"/>
      <c r="CB146" s="20"/>
      <c r="CC146" s="20"/>
      <c r="CD146" s="21"/>
      <c r="CE146" s="21"/>
      <c r="CF146" s="21"/>
      <c r="CG146" s="21"/>
      <c r="CH146" s="28"/>
      <c r="CI146" s="21"/>
      <c r="CJ146" s="21"/>
      <c r="CK146" s="21"/>
      <c r="CL146" s="5">
        <v>50</v>
      </c>
      <c r="CM146" s="20">
        <v>0</v>
      </c>
      <c r="CN146" s="20">
        <v>0.1084</v>
      </c>
      <c r="CO146" s="20">
        <f t="shared" si="178"/>
        <v>0.1084</v>
      </c>
      <c r="CP146" s="21"/>
      <c r="CQ146" s="5">
        <v>80</v>
      </c>
      <c r="CR146" s="20">
        <f t="shared" si="179"/>
        <v>0</v>
      </c>
      <c r="CS146" s="20">
        <f t="shared" si="179"/>
        <v>0.1084</v>
      </c>
      <c r="CT146" s="20">
        <f t="shared" si="162"/>
        <v>0.1084</v>
      </c>
      <c r="CU146" s="21"/>
      <c r="CV146" s="5">
        <v>155</v>
      </c>
      <c r="CW146" s="20">
        <f t="shared" si="163"/>
        <v>0</v>
      </c>
      <c r="CX146" s="20">
        <v>5.2999999999999999E-2</v>
      </c>
      <c r="CY146" s="20">
        <f t="shared" si="164"/>
        <v>5.2999999999999999E-2</v>
      </c>
      <c r="CZ146" s="21"/>
      <c r="DA146" s="5">
        <v>185</v>
      </c>
      <c r="DB146" s="20">
        <f t="shared" si="180"/>
        <v>0</v>
      </c>
      <c r="DC146" s="22">
        <f t="shared" si="180"/>
        <v>5.2999999999999999E-2</v>
      </c>
      <c r="DD146" s="20">
        <f t="shared" si="166"/>
        <v>5.2999999999999999E-2</v>
      </c>
      <c r="DE146" s="20"/>
      <c r="DF146" s="17">
        <v>545</v>
      </c>
      <c r="DG146" s="17"/>
      <c r="DH146" s="20">
        <f t="shared" si="167"/>
        <v>0</v>
      </c>
      <c r="DI146" s="20">
        <v>3.6999999999999998E-2</v>
      </c>
      <c r="DJ146" s="20">
        <f t="shared" si="181"/>
        <v>3.6999999999999998E-2</v>
      </c>
      <c r="DK146" s="21"/>
      <c r="DL146" s="17">
        <v>575</v>
      </c>
      <c r="DM146" s="17"/>
      <c r="DN146" s="20">
        <f t="shared" si="182"/>
        <v>0</v>
      </c>
      <c r="DO146" s="20">
        <f t="shared" si="182"/>
        <v>3.6999999999999998E-2</v>
      </c>
      <c r="DP146" s="20">
        <f t="shared" si="169"/>
        <v>3.6999999999999998E-2</v>
      </c>
      <c r="DQ146" s="20"/>
      <c r="DR146" s="17">
        <v>3030</v>
      </c>
      <c r="DS146" s="17"/>
      <c r="DT146" s="20">
        <f t="shared" si="170"/>
        <v>0</v>
      </c>
      <c r="DU146" s="22">
        <v>2.8799999999999999E-2</v>
      </c>
      <c r="DV146" s="20">
        <f t="shared" si="183"/>
        <v>2.8799999999999999E-2</v>
      </c>
      <c r="DW146" s="21"/>
      <c r="DX146" s="5">
        <v>3060</v>
      </c>
      <c r="DY146" s="17"/>
      <c r="DZ146" s="20">
        <f t="shared" si="184"/>
        <v>0</v>
      </c>
      <c r="EA146" s="20">
        <f t="shared" si="184"/>
        <v>2.8799999999999999E-2</v>
      </c>
      <c r="EB146" s="20">
        <f t="shared" si="172"/>
        <v>2.8799999999999999E-2</v>
      </c>
      <c r="EC146" s="20"/>
      <c r="ED146" s="20"/>
      <c r="EE146" s="20"/>
      <c r="EF146" s="20"/>
      <c r="EG146" s="20"/>
      <c r="EH146" s="20"/>
      <c r="EI146" s="20"/>
      <c r="EJ146" s="20"/>
      <c r="EK146" s="17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4"/>
      <c r="FN146" s="3">
        <f t="shared" si="132"/>
        <v>8</v>
      </c>
      <c r="FO146" s="3">
        <f t="shared" si="133"/>
        <v>2003</v>
      </c>
    </row>
    <row r="147" spans="2:171" ht="15" x14ac:dyDescent="0.2">
      <c r="B147" s="3">
        <v>2003</v>
      </c>
      <c r="C147" s="3">
        <v>9</v>
      </c>
      <c r="D147" s="20"/>
      <c r="E147" s="5">
        <v>8.5500000000000007</v>
      </c>
      <c r="F147" s="20">
        <v>0.52539999999999998</v>
      </c>
      <c r="G147" s="20">
        <v>0.18149999999999999</v>
      </c>
      <c r="H147" s="20">
        <f t="shared" si="153"/>
        <v>0.70689999999999997</v>
      </c>
      <c r="I147" s="20"/>
      <c r="J147" s="5">
        <v>10.5</v>
      </c>
      <c r="K147" s="20">
        <f t="shared" si="154"/>
        <v>0.52539999999999998</v>
      </c>
      <c r="L147" s="20">
        <v>0.15459999999999999</v>
      </c>
      <c r="M147" s="20">
        <f t="shared" si="173"/>
        <v>0.67999999999999994</v>
      </c>
      <c r="N147" s="20"/>
      <c r="O147" s="5">
        <v>20</v>
      </c>
      <c r="P147" s="27">
        <f t="shared" si="174"/>
        <v>0.52539999999999998</v>
      </c>
      <c r="Q147" s="20">
        <v>0.12540000000000001</v>
      </c>
      <c r="R147" s="20">
        <f t="shared" si="155"/>
        <v>0.65080000000000005</v>
      </c>
      <c r="S147" s="20"/>
      <c r="T147" s="5">
        <v>125</v>
      </c>
      <c r="U147" s="20">
        <f t="shared" si="175"/>
        <v>0.52539999999999998</v>
      </c>
      <c r="V147" s="20">
        <v>6.6299999999999998E-2</v>
      </c>
      <c r="W147" s="20">
        <f t="shared" si="156"/>
        <v>0.5917</v>
      </c>
      <c r="X147" s="20"/>
      <c r="Y147" s="5">
        <v>515</v>
      </c>
      <c r="Z147" s="5"/>
      <c r="AA147" s="20">
        <f t="shared" si="176"/>
        <v>0.52539999999999998</v>
      </c>
      <c r="AB147" s="20">
        <v>0.05</v>
      </c>
      <c r="AC147" s="20">
        <f t="shared" si="157"/>
        <v>0.57540000000000002</v>
      </c>
      <c r="AD147" s="20"/>
      <c r="AE147" s="5">
        <v>155</v>
      </c>
      <c r="AF147" s="20">
        <v>0.52539999999999998</v>
      </c>
      <c r="AG147" s="20">
        <v>6.5500000000000003E-2</v>
      </c>
      <c r="AH147" s="20">
        <f t="shared" si="158"/>
        <v>0.59089999999999998</v>
      </c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5">
        <v>545</v>
      </c>
      <c r="BC147" s="5"/>
      <c r="BD147" s="20">
        <f t="shared" ref="BD147:BD178" si="185">+AF147</f>
        <v>0.52539999999999998</v>
      </c>
      <c r="BE147" s="20">
        <v>4.9000000000000002E-2</v>
      </c>
      <c r="BF147" s="20">
        <f t="shared" si="159"/>
        <v>0.57440000000000002</v>
      </c>
      <c r="BG147" s="20"/>
      <c r="BH147" s="5">
        <v>3030</v>
      </c>
      <c r="BI147" s="5"/>
      <c r="BJ147" s="20">
        <f t="shared" si="177"/>
        <v>0.52539999999999998</v>
      </c>
      <c r="BK147" s="20">
        <v>4.0500000000000001E-2</v>
      </c>
      <c r="BL147" s="20">
        <f t="shared" si="160"/>
        <v>0.56589999999999996</v>
      </c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17"/>
      <c r="CA147" s="20"/>
      <c r="CB147" s="20"/>
      <c r="CC147" s="20"/>
      <c r="CD147" s="21"/>
      <c r="CE147" s="21"/>
      <c r="CF147" s="21"/>
      <c r="CG147" s="21"/>
      <c r="CH147" s="28"/>
      <c r="CI147" s="21"/>
      <c r="CJ147" s="21"/>
      <c r="CK147" s="21"/>
      <c r="CL147" s="5">
        <v>50</v>
      </c>
      <c r="CM147" s="20">
        <v>0</v>
      </c>
      <c r="CN147" s="20">
        <v>0.1084</v>
      </c>
      <c r="CO147" s="20">
        <f t="shared" si="178"/>
        <v>0.1084</v>
      </c>
      <c r="CP147" s="21"/>
      <c r="CQ147" s="5">
        <v>80</v>
      </c>
      <c r="CR147" s="20">
        <f t="shared" si="179"/>
        <v>0</v>
      </c>
      <c r="CS147" s="20">
        <f t="shared" si="179"/>
        <v>0.1084</v>
      </c>
      <c r="CT147" s="20">
        <f t="shared" si="162"/>
        <v>0.1084</v>
      </c>
      <c r="CU147" s="21"/>
      <c r="CV147" s="5">
        <v>155</v>
      </c>
      <c r="CW147" s="20">
        <f t="shared" si="163"/>
        <v>0</v>
      </c>
      <c r="CX147" s="20">
        <v>5.2999999999999999E-2</v>
      </c>
      <c r="CY147" s="20">
        <f t="shared" si="164"/>
        <v>5.2999999999999999E-2</v>
      </c>
      <c r="CZ147" s="21"/>
      <c r="DA147" s="5">
        <v>185</v>
      </c>
      <c r="DB147" s="20">
        <f t="shared" si="180"/>
        <v>0</v>
      </c>
      <c r="DC147" s="22">
        <f t="shared" si="180"/>
        <v>5.2999999999999999E-2</v>
      </c>
      <c r="DD147" s="20">
        <f t="shared" si="166"/>
        <v>5.2999999999999999E-2</v>
      </c>
      <c r="DE147" s="20"/>
      <c r="DF147" s="17">
        <v>545</v>
      </c>
      <c r="DG147" s="17"/>
      <c r="DH147" s="20">
        <f t="shared" si="167"/>
        <v>0</v>
      </c>
      <c r="DI147" s="20">
        <v>3.6999999999999998E-2</v>
      </c>
      <c r="DJ147" s="20">
        <f t="shared" si="181"/>
        <v>3.6999999999999998E-2</v>
      </c>
      <c r="DK147" s="21"/>
      <c r="DL147" s="17">
        <v>575</v>
      </c>
      <c r="DM147" s="17"/>
      <c r="DN147" s="20">
        <f t="shared" si="182"/>
        <v>0</v>
      </c>
      <c r="DO147" s="20">
        <f t="shared" si="182"/>
        <v>3.6999999999999998E-2</v>
      </c>
      <c r="DP147" s="20">
        <f t="shared" si="169"/>
        <v>3.6999999999999998E-2</v>
      </c>
      <c r="DQ147" s="20"/>
      <c r="DR147" s="17">
        <v>3030</v>
      </c>
      <c r="DS147" s="17"/>
      <c r="DT147" s="20">
        <f t="shared" si="170"/>
        <v>0</v>
      </c>
      <c r="DU147" s="22">
        <v>2.8799999999999999E-2</v>
      </c>
      <c r="DV147" s="20">
        <f t="shared" si="183"/>
        <v>2.8799999999999999E-2</v>
      </c>
      <c r="DW147" s="21"/>
      <c r="DX147" s="5">
        <v>3060</v>
      </c>
      <c r="DY147" s="17"/>
      <c r="DZ147" s="20">
        <f t="shared" si="184"/>
        <v>0</v>
      </c>
      <c r="EA147" s="20">
        <f t="shared" si="184"/>
        <v>2.8799999999999999E-2</v>
      </c>
      <c r="EB147" s="20">
        <f t="shared" si="172"/>
        <v>2.8799999999999999E-2</v>
      </c>
      <c r="EC147" s="20"/>
      <c r="ED147" s="20"/>
      <c r="EE147" s="20"/>
      <c r="EF147" s="20"/>
      <c r="EG147" s="20"/>
      <c r="EH147" s="20"/>
      <c r="EI147" s="20"/>
      <c r="EJ147" s="20"/>
      <c r="EK147" s="17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4"/>
      <c r="FN147" s="3">
        <f t="shared" si="132"/>
        <v>9</v>
      </c>
      <c r="FO147" s="3">
        <f t="shared" si="133"/>
        <v>2003</v>
      </c>
    </row>
    <row r="148" spans="2:171" ht="15" x14ac:dyDescent="0.2">
      <c r="B148" s="3">
        <v>2003</v>
      </c>
      <c r="C148" s="3">
        <v>10</v>
      </c>
      <c r="D148" s="20"/>
      <c r="E148" s="5">
        <v>8.5500000000000007</v>
      </c>
      <c r="F148" s="20">
        <v>0.46729999999999999</v>
      </c>
      <c r="G148" s="20">
        <v>0.18149999999999999</v>
      </c>
      <c r="H148" s="20">
        <f t="shared" ref="H148:H153" si="186">(F148+G148)</f>
        <v>0.64880000000000004</v>
      </c>
      <c r="I148" s="20"/>
      <c r="J148" s="5">
        <v>10.5</v>
      </c>
      <c r="K148" s="20">
        <f t="shared" ref="K148:K153" si="187">+F148</f>
        <v>0.46729999999999999</v>
      </c>
      <c r="L148" s="20">
        <v>0.15459999999999999</v>
      </c>
      <c r="M148" s="20">
        <f t="shared" si="173"/>
        <v>0.62190000000000001</v>
      </c>
      <c r="N148" s="20"/>
      <c r="O148" s="5">
        <v>20</v>
      </c>
      <c r="P148" s="27">
        <f t="shared" si="174"/>
        <v>0.46729999999999999</v>
      </c>
      <c r="Q148" s="20">
        <v>0.12540000000000001</v>
      </c>
      <c r="R148" s="20">
        <f t="shared" ref="R148:R153" si="188">(P148+Q148)</f>
        <v>0.5927</v>
      </c>
      <c r="S148" s="20"/>
      <c r="T148" s="5">
        <v>125</v>
      </c>
      <c r="U148" s="20">
        <f t="shared" si="175"/>
        <v>0.46729999999999999</v>
      </c>
      <c r="V148" s="20">
        <v>6.6299999999999998E-2</v>
      </c>
      <c r="W148" s="20">
        <f t="shared" ref="W148:W153" si="189">(U148+V148)</f>
        <v>0.53359999999999996</v>
      </c>
      <c r="X148" s="20"/>
      <c r="Y148" s="5">
        <v>515</v>
      </c>
      <c r="Z148" s="5"/>
      <c r="AA148" s="20">
        <f t="shared" si="176"/>
        <v>0.46729999999999999</v>
      </c>
      <c r="AB148" s="20">
        <v>0.05</v>
      </c>
      <c r="AC148" s="20">
        <f t="shared" ref="AC148:AC153" si="190">(AA148+AB148)</f>
        <v>0.51729999999999998</v>
      </c>
      <c r="AD148" s="20"/>
      <c r="AE148" s="5">
        <v>155</v>
      </c>
      <c r="AF148" s="20">
        <v>0.46729999999999999</v>
      </c>
      <c r="AG148" s="20">
        <v>6.5500000000000003E-2</v>
      </c>
      <c r="AH148" s="20">
        <f t="shared" ref="AH148:AH153" si="191">(AF148+AG148)</f>
        <v>0.53279999999999994</v>
      </c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5">
        <v>545</v>
      </c>
      <c r="BC148" s="5"/>
      <c r="BD148" s="20">
        <f t="shared" si="185"/>
        <v>0.46729999999999999</v>
      </c>
      <c r="BE148" s="20">
        <v>4.9000000000000002E-2</v>
      </c>
      <c r="BF148" s="20">
        <f t="shared" ref="BF148:BF153" si="192">(BD148+BE148)</f>
        <v>0.51629999999999998</v>
      </c>
      <c r="BG148" s="20"/>
      <c r="BH148" s="5">
        <v>3030</v>
      </c>
      <c r="BI148" s="5"/>
      <c r="BJ148" s="20">
        <f t="shared" si="177"/>
        <v>0.46729999999999999</v>
      </c>
      <c r="BK148" s="20">
        <v>4.0500000000000001E-2</v>
      </c>
      <c r="BL148" s="20">
        <f t="shared" ref="BL148:BL153" si="193">(BJ148+BK148)</f>
        <v>0.50780000000000003</v>
      </c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17"/>
      <c r="CA148" s="20"/>
      <c r="CB148" s="20"/>
      <c r="CC148" s="20"/>
      <c r="CD148" s="21"/>
      <c r="CE148" s="21"/>
      <c r="CF148" s="21"/>
      <c r="CG148" s="21"/>
      <c r="CH148" s="28"/>
      <c r="CI148" s="21"/>
      <c r="CJ148" s="21"/>
      <c r="CK148" s="21"/>
      <c r="CL148" s="5">
        <v>50</v>
      </c>
      <c r="CM148" s="20">
        <v>0</v>
      </c>
      <c r="CN148" s="20">
        <v>0.1084</v>
      </c>
      <c r="CO148" s="20">
        <f t="shared" si="178"/>
        <v>0.1084</v>
      </c>
      <c r="CP148" s="21"/>
      <c r="CQ148" s="5">
        <v>80</v>
      </c>
      <c r="CR148" s="20">
        <f t="shared" ref="CR148:CS150" si="194">+CM148</f>
        <v>0</v>
      </c>
      <c r="CS148" s="20">
        <f t="shared" si="194"/>
        <v>0.1084</v>
      </c>
      <c r="CT148" s="20">
        <f t="shared" ref="CT148:CT153" si="195">(CR148+CS148)</f>
        <v>0.1084</v>
      </c>
      <c r="CU148" s="21"/>
      <c r="CV148" s="5">
        <v>155</v>
      </c>
      <c r="CW148" s="20">
        <f t="shared" ref="CW148:CW153" si="196">+CR148</f>
        <v>0</v>
      </c>
      <c r="CX148" s="20">
        <v>5.2999999999999999E-2</v>
      </c>
      <c r="CY148" s="20">
        <f t="shared" ref="CY148:CY153" si="197">(CW148+CX148)</f>
        <v>5.2999999999999999E-2</v>
      </c>
      <c r="CZ148" s="21"/>
      <c r="DA148" s="5">
        <v>185</v>
      </c>
      <c r="DB148" s="20">
        <f t="shared" ref="DB148:DC150" si="198">+CW148</f>
        <v>0</v>
      </c>
      <c r="DC148" s="22">
        <f t="shared" si="198"/>
        <v>5.2999999999999999E-2</v>
      </c>
      <c r="DD148" s="20">
        <f t="shared" ref="DD148:DD153" si="199">(DB148+DC148)</f>
        <v>5.2999999999999999E-2</v>
      </c>
      <c r="DE148" s="20"/>
      <c r="DF148" s="17">
        <v>545</v>
      </c>
      <c r="DG148" s="17"/>
      <c r="DH148" s="20">
        <f t="shared" ref="DH148:DH153" si="200">+DB148</f>
        <v>0</v>
      </c>
      <c r="DI148" s="20">
        <v>3.6999999999999998E-2</v>
      </c>
      <c r="DJ148" s="20">
        <f t="shared" si="181"/>
        <v>3.6999999999999998E-2</v>
      </c>
      <c r="DK148" s="21"/>
      <c r="DL148" s="17">
        <v>575</v>
      </c>
      <c r="DM148" s="17"/>
      <c r="DN148" s="20">
        <f t="shared" ref="DN148:DO150" si="201">+DH148</f>
        <v>0</v>
      </c>
      <c r="DO148" s="20">
        <f t="shared" si="201"/>
        <v>3.6999999999999998E-2</v>
      </c>
      <c r="DP148" s="20">
        <f t="shared" ref="DP148:DP153" si="202">(DN148+DO148)</f>
        <v>3.6999999999999998E-2</v>
      </c>
      <c r="DQ148" s="20"/>
      <c r="DR148" s="17">
        <v>3030</v>
      </c>
      <c r="DS148" s="17"/>
      <c r="DT148" s="20">
        <f t="shared" ref="DT148:DT153" si="203">+DN148</f>
        <v>0</v>
      </c>
      <c r="DU148" s="22">
        <v>2.8799999999999999E-2</v>
      </c>
      <c r="DV148" s="20">
        <f t="shared" si="183"/>
        <v>2.8799999999999999E-2</v>
      </c>
      <c r="DW148" s="21"/>
      <c r="DX148" s="5">
        <v>3060</v>
      </c>
      <c r="DY148" s="17"/>
      <c r="DZ148" s="20">
        <f t="shared" ref="DZ148:EA150" si="204">+DT148</f>
        <v>0</v>
      </c>
      <c r="EA148" s="20">
        <f t="shared" si="204"/>
        <v>2.8799999999999999E-2</v>
      </c>
      <c r="EB148" s="20">
        <f t="shared" ref="EB148:EB153" si="205">(DZ148+EA148)</f>
        <v>2.8799999999999999E-2</v>
      </c>
      <c r="EC148" s="20"/>
      <c r="ED148" s="20"/>
      <c r="EE148" s="20"/>
      <c r="EF148" s="20"/>
      <c r="EG148" s="20"/>
      <c r="EH148" s="20"/>
      <c r="EI148" s="20"/>
      <c r="EJ148" s="20"/>
      <c r="EK148" s="17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4"/>
      <c r="FN148" s="3">
        <f t="shared" si="132"/>
        <v>10</v>
      </c>
      <c r="FO148" s="3">
        <f t="shared" si="133"/>
        <v>2003</v>
      </c>
    </row>
    <row r="149" spans="2:171" ht="15" x14ac:dyDescent="0.2">
      <c r="B149" s="3">
        <v>2003</v>
      </c>
      <c r="C149" s="3">
        <v>11</v>
      </c>
      <c r="D149" s="20"/>
      <c r="E149" s="5">
        <v>8.5500000000000007</v>
      </c>
      <c r="F149" s="20">
        <v>0.59299999999999997</v>
      </c>
      <c r="G149" s="20">
        <f>0.1645+0.017</f>
        <v>0.18149999999999999</v>
      </c>
      <c r="H149" s="20">
        <f t="shared" si="186"/>
        <v>0.77449999999999997</v>
      </c>
      <c r="I149" s="20"/>
      <c r="J149" s="5">
        <v>10.5</v>
      </c>
      <c r="K149" s="20">
        <f t="shared" si="187"/>
        <v>0.59299999999999997</v>
      </c>
      <c r="L149" s="20">
        <f>0.1376+0.017</f>
        <v>0.15460000000000002</v>
      </c>
      <c r="M149" s="20">
        <f t="shared" ref="M149:M154" si="206">(K149+L149)</f>
        <v>0.74760000000000004</v>
      </c>
      <c r="N149" s="20"/>
      <c r="O149" s="5">
        <v>20</v>
      </c>
      <c r="P149" s="27">
        <f t="shared" si="174"/>
        <v>0.59299999999999997</v>
      </c>
      <c r="Q149" s="20">
        <f>0.1084+0.017</f>
        <v>0.12540000000000001</v>
      </c>
      <c r="R149" s="20">
        <f t="shared" si="188"/>
        <v>0.71839999999999993</v>
      </c>
      <c r="S149" s="20"/>
      <c r="T149" s="5">
        <v>125</v>
      </c>
      <c r="U149" s="20">
        <f t="shared" si="175"/>
        <v>0.59299999999999997</v>
      </c>
      <c r="V149" s="20">
        <f>0.053+0.0133</f>
        <v>6.6299999999999998E-2</v>
      </c>
      <c r="W149" s="20">
        <f t="shared" si="189"/>
        <v>0.6593</v>
      </c>
      <c r="X149" s="20"/>
      <c r="Y149" s="5">
        <v>515</v>
      </c>
      <c r="Z149" s="5"/>
      <c r="AA149" s="20">
        <f t="shared" si="176"/>
        <v>0.59299999999999997</v>
      </c>
      <c r="AB149" s="20">
        <f>0.037+0.013</f>
        <v>4.9999999999999996E-2</v>
      </c>
      <c r="AC149" s="20">
        <f t="shared" si="190"/>
        <v>0.64300000000000002</v>
      </c>
      <c r="AD149" s="20"/>
      <c r="AE149" s="5">
        <v>155</v>
      </c>
      <c r="AF149" s="20">
        <v>0.48449999999999999</v>
      </c>
      <c r="AG149" s="20">
        <f>0.053+0.0125</f>
        <v>6.5500000000000003E-2</v>
      </c>
      <c r="AH149" s="20">
        <f t="shared" si="191"/>
        <v>0.55000000000000004</v>
      </c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5">
        <v>545</v>
      </c>
      <c r="BC149" s="5"/>
      <c r="BD149" s="20">
        <f t="shared" si="185"/>
        <v>0.48449999999999999</v>
      </c>
      <c r="BE149" s="20">
        <f>0.037+0.012</f>
        <v>4.9000000000000002E-2</v>
      </c>
      <c r="BF149" s="20">
        <f t="shared" si="192"/>
        <v>0.53349999999999997</v>
      </c>
      <c r="BG149" s="20"/>
      <c r="BH149" s="5">
        <v>3030</v>
      </c>
      <c r="BI149" s="5"/>
      <c r="BJ149" s="20">
        <f t="shared" si="177"/>
        <v>0.48449999999999999</v>
      </c>
      <c r="BK149" s="20">
        <f>0.0288+0.0117</f>
        <v>4.0500000000000001E-2</v>
      </c>
      <c r="BL149" s="20">
        <f t="shared" si="193"/>
        <v>0.52500000000000002</v>
      </c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17"/>
      <c r="CA149" s="20"/>
      <c r="CB149" s="20"/>
      <c r="CC149" s="20"/>
      <c r="CD149" s="21"/>
      <c r="CE149" s="21"/>
      <c r="CF149" s="21"/>
      <c r="CG149" s="21"/>
      <c r="CH149" s="28"/>
      <c r="CI149" s="21"/>
      <c r="CJ149" s="21"/>
      <c r="CK149" s="21"/>
      <c r="CL149" s="5">
        <v>50</v>
      </c>
      <c r="CM149" s="20">
        <v>0</v>
      </c>
      <c r="CN149" s="20">
        <v>0.1084</v>
      </c>
      <c r="CO149" s="20">
        <f t="shared" si="178"/>
        <v>0.1084</v>
      </c>
      <c r="CP149" s="21"/>
      <c r="CQ149" s="5">
        <v>80</v>
      </c>
      <c r="CR149" s="20">
        <f t="shared" si="194"/>
        <v>0</v>
      </c>
      <c r="CS149" s="20">
        <f t="shared" si="194"/>
        <v>0.1084</v>
      </c>
      <c r="CT149" s="20">
        <f t="shared" si="195"/>
        <v>0.1084</v>
      </c>
      <c r="CU149" s="21"/>
      <c r="CV149" s="5">
        <v>155</v>
      </c>
      <c r="CW149" s="20">
        <f t="shared" si="196"/>
        <v>0</v>
      </c>
      <c r="CX149" s="20">
        <v>5.2999999999999999E-2</v>
      </c>
      <c r="CY149" s="20">
        <f t="shared" si="197"/>
        <v>5.2999999999999999E-2</v>
      </c>
      <c r="CZ149" s="21"/>
      <c r="DA149" s="5">
        <v>185</v>
      </c>
      <c r="DB149" s="20">
        <f t="shared" si="198"/>
        <v>0</v>
      </c>
      <c r="DC149" s="22">
        <f t="shared" si="198"/>
        <v>5.2999999999999999E-2</v>
      </c>
      <c r="DD149" s="20">
        <f t="shared" si="199"/>
        <v>5.2999999999999999E-2</v>
      </c>
      <c r="DE149" s="20"/>
      <c r="DF149" s="17">
        <v>545</v>
      </c>
      <c r="DG149" s="17"/>
      <c r="DH149" s="20">
        <f t="shared" si="200"/>
        <v>0</v>
      </c>
      <c r="DI149" s="20">
        <v>3.6999999999999998E-2</v>
      </c>
      <c r="DJ149" s="20">
        <f t="shared" si="181"/>
        <v>3.6999999999999998E-2</v>
      </c>
      <c r="DK149" s="21"/>
      <c r="DL149" s="17">
        <v>575</v>
      </c>
      <c r="DM149" s="17"/>
      <c r="DN149" s="20">
        <f t="shared" si="201"/>
        <v>0</v>
      </c>
      <c r="DO149" s="20">
        <f t="shared" si="201"/>
        <v>3.6999999999999998E-2</v>
      </c>
      <c r="DP149" s="20">
        <f t="shared" si="202"/>
        <v>3.6999999999999998E-2</v>
      </c>
      <c r="DQ149" s="20"/>
      <c r="DR149" s="17">
        <v>3030</v>
      </c>
      <c r="DS149" s="17"/>
      <c r="DT149" s="20">
        <f t="shared" si="203"/>
        <v>0</v>
      </c>
      <c r="DU149" s="22">
        <v>2.8799999999999999E-2</v>
      </c>
      <c r="DV149" s="20">
        <f t="shared" si="183"/>
        <v>2.8799999999999999E-2</v>
      </c>
      <c r="DW149" s="21"/>
      <c r="DX149" s="5">
        <v>3060</v>
      </c>
      <c r="DY149" s="17"/>
      <c r="DZ149" s="20">
        <f t="shared" si="204"/>
        <v>0</v>
      </c>
      <c r="EA149" s="20">
        <f t="shared" si="204"/>
        <v>2.8799999999999999E-2</v>
      </c>
      <c r="EB149" s="20">
        <f t="shared" si="205"/>
        <v>2.8799999999999999E-2</v>
      </c>
      <c r="EC149" s="20"/>
      <c r="ED149" s="20"/>
      <c r="EE149" s="20"/>
      <c r="EF149" s="20"/>
      <c r="EG149" s="20"/>
      <c r="EH149" s="20"/>
      <c r="EI149" s="20"/>
      <c r="EJ149" s="20"/>
      <c r="EK149" s="17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4"/>
      <c r="FN149" s="3">
        <f t="shared" si="132"/>
        <v>11</v>
      </c>
      <c r="FO149" s="3">
        <f t="shared" si="133"/>
        <v>2003</v>
      </c>
    </row>
    <row r="150" spans="2:171" ht="15" x14ac:dyDescent="0.2">
      <c r="B150" s="3">
        <v>2003</v>
      </c>
      <c r="C150" s="3">
        <v>12</v>
      </c>
      <c r="D150" s="20"/>
      <c r="E150" s="5">
        <v>8.5500000000000007</v>
      </c>
      <c r="F150" s="20">
        <v>0.5917</v>
      </c>
      <c r="G150" s="20">
        <f>0.1645+0.017</f>
        <v>0.18149999999999999</v>
      </c>
      <c r="H150" s="20">
        <f t="shared" si="186"/>
        <v>0.7732</v>
      </c>
      <c r="I150" s="20"/>
      <c r="J150" s="5">
        <v>10.5</v>
      </c>
      <c r="K150" s="20">
        <f t="shared" si="187"/>
        <v>0.5917</v>
      </c>
      <c r="L150" s="20">
        <f>0.1376+0.017</f>
        <v>0.15460000000000002</v>
      </c>
      <c r="M150" s="20">
        <f t="shared" si="206"/>
        <v>0.74629999999999996</v>
      </c>
      <c r="N150" s="20"/>
      <c r="O150" s="5">
        <v>20</v>
      </c>
      <c r="P150" s="27">
        <f t="shared" si="174"/>
        <v>0.5917</v>
      </c>
      <c r="Q150" s="20">
        <f>0.1084+0.017</f>
        <v>0.12540000000000001</v>
      </c>
      <c r="R150" s="20">
        <f t="shared" si="188"/>
        <v>0.71710000000000007</v>
      </c>
      <c r="S150" s="20"/>
      <c r="T150" s="5">
        <v>125</v>
      </c>
      <c r="U150" s="20">
        <f t="shared" si="175"/>
        <v>0.5917</v>
      </c>
      <c r="V150" s="20">
        <f>0.053+0.0133</f>
        <v>6.6299999999999998E-2</v>
      </c>
      <c r="W150" s="20">
        <f t="shared" si="189"/>
        <v>0.65800000000000003</v>
      </c>
      <c r="X150" s="20"/>
      <c r="Y150" s="5">
        <v>515</v>
      </c>
      <c r="Z150" s="5"/>
      <c r="AA150" s="20">
        <f t="shared" si="176"/>
        <v>0.5917</v>
      </c>
      <c r="AB150" s="20">
        <f>0.037+0.013</f>
        <v>4.9999999999999996E-2</v>
      </c>
      <c r="AC150" s="20">
        <f t="shared" si="190"/>
        <v>0.64170000000000005</v>
      </c>
      <c r="AD150" s="20"/>
      <c r="AE150" s="5">
        <v>155</v>
      </c>
      <c r="AF150" s="20">
        <v>0.499</v>
      </c>
      <c r="AG150" s="20">
        <f>0.053+0.0125</f>
        <v>6.5500000000000003E-2</v>
      </c>
      <c r="AH150" s="20">
        <f t="shared" si="191"/>
        <v>0.5645</v>
      </c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5">
        <v>545</v>
      </c>
      <c r="BC150" s="5"/>
      <c r="BD150" s="20">
        <f t="shared" si="185"/>
        <v>0.499</v>
      </c>
      <c r="BE150" s="20">
        <f>0.037+0.012</f>
        <v>4.9000000000000002E-2</v>
      </c>
      <c r="BF150" s="20">
        <f t="shared" si="192"/>
        <v>0.54800000000000004</v>
      </c>
      <c r="BG150" s="20"/>
      <c r="BH150" s="5">
        <v>3030</v>
      </c>
      <c r="BI150" s="5"/>
      <c r="BJ150" s="20">
        <f t="shared" si="177"/>
        <v>0.499</v>
      </c>
      <c r="BK150" s="20">
        <f>0.0288+0.0117</f>
        <v>4.0500000000000001E-2</v>
      </c>
      <c r="BL150" s="20">
        <f t="shared" si="193"/>
        <v>0.53949999999999998</v>
      </c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17"/>
      <c r="CA150" s="20"/>
      <c r="CB150" s="20"/>
      <c r="CC150" s="20"/>
      <c r="CD150" s="21"/>
      <c r="CE150" s="21"/>
      <c r="CF150" s="21"/>
      <c r="CG150" s="21"/>
      <c r="CH150" s="28"/>
      <c r="CI150" s="21"/>
      <c r="CJ150" s="21"/>
      <c r="CK150" s="21"/>
      <c r="CL150" s="5">
        <v>50</v>
      </c>
      <c r="CM150" s="20">
        <v>0</v>
      </c>
      <c r="CN150" s="20">
        <v>0.1084</v>
      </c>
      <c r="CO150" s="20">
        <f t="shared" si="178"/>
        <v>0.1084</v>
      </c>
      <c r="CP150" s="21"/>
      <c r="CQ150" s="5">
        <v>80</v>
      </c>
      <c r="CR150" s="20">
        <f t="shared" si="194"/>
        <v>0</v>
      </c>
      <c r="CS150" s="20">
        <f t="shared" si="194"/>
        <v>0.1084</v>
      </c>
      <c r="CT150" s="20">
        <f t="shared" si="195"/>
        <v>0.1084</v>
      </c>
      <c r="CU150" s="21"/>
      <c r="CV150" s="5">
        <v>155</v>
      </c>
      <c r="CW150" s="20">
        <f t="shared" si="196"/>
        <v>0</v>
      </c>
      <c r="CX150" s="20">
        <v>5.2999999999999999E-2</v>
      </c>
      <c r="CY150" s="20">
        <f t="shared" si="197"/>
        <v>5.2999999999999999E-2</v>
      </c>
      <c r="CZ150" s="21"/>
      <c r="DA150" s="5">
        <v>185</v>
      </c>
      <c r="DB150" s="20">
        <f t="shared" si="198"/>
        <v>0</v>
      </c>
      <c r="DC150" s="22">
        <f t="shared" si="198"/>
        <v>5.2999999999999999E-2</v>
      </c>
      <c r="DD150" s="20">
        <f t="shared" si="199"/>
        <v>5.2999999999999999E-2</v>
      </c>
      <c r="DE150" s="20"/>
      <c r="DF150" s="17">
        <v>545</v>
      </c>
      <c r="DG150" s="17"/>
      <c r="DH150" s="20">
        <f t="shared" si="200"/>
        <v>0</v>
      </c>
      <c r="DI150" s="20">
        <v>3.6999999999999998E-2</v>
      </c>
      <c r="DJ150" s="20">
        <f t="shared" si="181"/>
        <v>3.6999999999999998E-2</v>
      </c>
      <c r="DK150" s="21"/>
      <c r="DL150" s="17">
        <v>575</v>
      </c>
      <c r="DM150" s="17"/>
      <c r="DN150" s="20">
        <f t="shared" si="201"/>
        <v>0</v>
      </c>
      <c r="DO150" s="20">
        <f t="shared" si="201"/>
        <v>3.6999999999999998E-2</v>
      </c>
      <c r="DP150" s="20">
        <f t="shared" si="202"/>
        <v>3.6999999999999998E-2</v>
      </c>
      <c r="DQ150" s="20"/>
      <c r="DR150" s="17">
        <v>3030</v>
      </c>
      <c r="DS150" s="17"/>
      <c r="DT150" s="20">
        <f t="shared" si="203"/>
        <v>0</v>
      </c>
      <c r="DU150" s="22">
        <v>2.8799999999999999E-2</v>
      </c>
      <c r="DV150" s="20">
        <f t="shared" si="183"/>
        <v>2.8799999999999999E-2</v>
      </c>
      <c r="DW150" s="21"/>
      <c r="DX150" s="5">
        <v>3060</v>
      </c>
      <c r="DY150" s="17"/>
      <c r="DZ150" s="20">
        <f t="shared" si="204"/>
        <v>0</v>
      </c>
      <c r="EA150" s="20">
        <f t="shared" si="204"/>
        <v>2.8799999999999999E-2</v>
      </c>
      <c r="EB150" s="20">
        <f t="shared" si="205"/>
        <v>2.8799999999999999E-2</v>
      </c>
      <c r="EC150" s="20"/>
      <c r="ED150" s="20"/>
      <c r="EE150" s="20"/>
      <c r="EF150" s="20"/>
      <c r="EG150" s="20"/>
      <c r="EH150" s="20"/>
      <c r="EI150" s="20"/>
      <c r="EJ150" s="20"/>
      <c r="EK150" s="17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4"/>
      <c r="FN150" s="3">
        <f t="shared" si="132"/>
        <v>12</v>
      </c>
      <c r="FO150" s="3">
        <f t="shared" si="133"/>
        <v>2003</v>
      </c>
    </row>
    <row r="151" spans="2:171" ht="15" x14ac:dyDescent="0.2">
      <c r="B151" s="3">
        <v>2004</v>
      </c>
      <c r="C151" s="3">
        <v>1</v>
      </c>
      <c r="D151" s="20"/>
      <c r="E151" s="5">
        <v>9.5</v>
      </c>
      <c r="F151" s="20">
        <v>0.65139999999999998</v>
      </c>
      <c r="G151" s="20">
        <f t="shared" ref="G151:G162" si="207">0.1794+0.0185</f>
        <v>0.19789999999999999</v>
      </c>
      <c r="H151" s="20">
        <f t="shared" si="186"/>
        <v>0.84929999999999994</v>
      </c>
      <c r="I151" s="20"/>
      <c r="J151" s="5">
        <v>9.5</v>
      </c>
      <c r="K151" s="20">
        <f t="shared" si="187"/>
        <v>0.65139999999999998</v>
      </c>
      <c r="L151" s="20">
        <f t="shared" ref="L151:L162" si="208">0.1794+0.0185</f>
        <v>0.19789999999999999</v>
      </c>
      <c r="M151" s="20">
        <f t="shared" si="206"/>
        <v>0.84929999999999994</v>
      </c>
      <c r="N151" s="20"/>
      <c r="O151" s="5">
        <v>23.5</v>
      </c>
      <c r="P151" s="27">
        <f t="shared" ref="P151:P156" si="209">+F151</f>
        <v>0.65139999999999998</v>
      </c>
      <c r="Q151" s="20">
        <f t="shared" ref="Q151:Q162" si="210">0.1005+0.0185</f>
        <v>0.11900000000000001</v>
      </c>
      <c r="R151" s="20">
        <f t="shared" si="188"/>
        <v>0.77039999999999997</v>
      </c>
      <c r="S151" s="20"/>
      <c r="T151" s="5">
        <v>125</v>
      </c>
      <c r="U151" s="20">
        <f t="shared" ref="U151:U156" si="211">+P151</f>
        <v>0.65139999999999998</v>
      </c>
      <c r="V151" s="20">
        <f t="shared" ref="V151:V162" si="212">0.0545+0.0185</f>
        <v>7.2999999999999995E-2</v>
      </c>
      <c r="W151" s="20">
        <f t="shared" si="189"/>
        <v>0.72439999999999993</v>
      </c>
      <c r="X151" s="20"/>
      <c r="Y151" s="5">
        <v>590</v>
      </c>
      <c r="Z151" s="20">
        <v>0.04</v>
      </c>
      <c r="AA151" s="20">
        <f t="shared" ref="AA151:AA156" si="213">+U151</f>
        <v>0.65139999999999998</v>
      </c>
      <c r="AB151" s="20">
        <f t="shared" ref="AB151:AB162" si="214">0.0346+0.017</f>
        <v>5.16E-2</v>
      </c>
      <c r="AC151" s="20">
        <f t="shared" si="190"/>
        <v>0.70299999999999996</v>
      </c>
      <c r="AD151" s="20"/>
      <c r="AE151" s="5">
        <v>155</v>
      </c>
      <c r="AF151" s="20">
        <f>0.6514-0.0801</f>
        <v>0.57129999999999992</v>
      </c>
      <c r="AG151" s="20">
        <f t="shared" ref="AG151:AG162" si="215">0.0545+0.013</f>
        <v>6.7500000000000004E-2</v>
      </c>
      <c r="AH151" s="20">
        <f t="shared" si="191"/>
        <v>0.63879999999999992</v>
      </c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5">
        <v>590</v>
      </c>
      <c r="BC151" s="20">
        <f t="shared" ref="BC151:BC187" si="216">Z151</f>
        <v>0.04</v>
      </c>
      <c r="BD151" s="20">
        <f t="shared" si="185"/>
        <v>0.57129999999999992</v>
      </c>
      <c r="BE151" s="20">
        <f t="shared" ref="BE151:BE162" si="217">0.0346+0.013</f>
        <v>4.7599999999999996E-2</v>
      </c>
      <c r="BF151" s="20">
        <f t="shared" si="192"/>
        <v>0.61889999999999989</v>
      </c>
      <c r="BG151" s="20"/>
      <c r="BH151" s="5">
        <v>3105</v>
      </c>
      <c r="BI151" s="20">
        <v>3.1800000000000002E-2</v>
      </c>
      <c r="BJ151" s="20">
        <f t="shared" ref="BJ151:BJ156" si="218">+BD151</f>
        <v>0.57129999999999992</v>
      </c>
      <c r="BK151" s="20">
        <f t="shared" ref="BK151:BK162" si="219">0.0276+0.0132</f>
        <v>4.0800000000000003E-2</v>
      </c>
      <c r="BL151" s="20">
        <f t="shared" si="193"/>
        <v>0.61209999999999987</v>
      </c>
      <c r="BM151" s="20"/>
      <c r="BN151" s="20"/>
      <c r="BO151" s="20"/>
      <c r="BP151" s="20"/>
      <c r="BQ151" s="20"/>
      <c r="BR151" s="20"/>
      <c r="BS151" s="20"/>
      <c r="BT151" s="5">
        <v>6587.5</v>
      </c>
      <c r="BU151" s="20">
        <v>1.5900000000000001E-2</v>
      </c>
      <c r="BV151" s="20">
        <f t="shared" ref="BV151:BV156" si="220">+BJ151</f>
        <v>0.57129999999999992</v>
      </c>
      <c r="BW151" s="20">
        <f t="shared" ref="BW151:BW162" si="221">0.0215+0.0117</f>
        <v>3.32E-2</v>
      </c>
      <c r="BX151" s="20">
        <f t="shared" ref="BX151:BX156" si="222">(BV151+BW151)</f>
        <v>0.60449999999999993</v>
      </c>
      <c r="BY151" s="20"/>
      <c r="BZ151" s="17"/>
      <c r="CA151" s="20"/>
      <c r="CB151" s="20"/>
      <c r="CC151" s="20"/>
      <c r="CD151" s="21"/>
      <c r="CE151" s="21"/>
      <c r="CF151" s="21"/>
      <c r="CG151" s="21"/>
      <c r="CH151" s="28"/>
      <c r="CI151" s="21"/>
      <c r="CJ151" s="21"/>
      <c r="CK151" s="21"/>
      <c r="CL151" s="5">
        <v>53.5</v>
      </c>
      <c r="CM151" s="20">
        <v>0</v>
      </c>
      <c r="CN151" s="20">
        <v>0.10050000000000001</v>
      </c>
      <c r="CO151" s="20">
        <f t="shared" ref="CO151:CO156" si="223">(CM151+CN151)</f>
        <v>0.10050000000000001</v>
      </c>
      <c r="CP151" s="21"/>
      <c r="CQ151" s="5">
        <v>83.5</v>
      </c>
      <c r="CR151" s="20">
        <f t="shared" ref="CR151:CS153" si="224">+CM151</f>
        <v>0</v>
      </c>
      <c r="CS151" s="20">
        <f t="shared" si="224"/>
        <v>0.10050000000000001</v>
      </c>
      <c r="CT151" s="20">
        <f t="shared" si="195"/>
        <v>0.10050000000000001</v>
      </c>
      <c r="CU151" s="21"/>
      <c r="CV151" s="5">
        <v>155</v>
      </c>
      <c r="CW151" s="20">
        <f t="shared" si="196"/>
        <v>0</v>
      </c>
      <c r="CX151" s="20">
        <v>5.45E-2</v>
      </c>
      <c r="CY151" s="20">
        <f t="shared" si="197"/>
        <v>5.45E-2</v>
      </c>
      <c r="CZ151" s="21"/>
      <c r="DA151" s="5">
        <v>185</v>
      </c>
      <c r="DB151" s="20">
        <f t="shared" ref="DB151:DC153" si="225">+CW151</f>
        <v>0</v>
      </c>
      <c r="DC151" s="22">
        <f t="shared" si="225"/>
        <v>5.45E-2</v>
      </c>
      <c r="DD151" s="20">
        <f t="shared" si="199"/>
        <v>5.45E-2</v>
      </c>
      <c r="DE151" s="20"/>
      <c r="DF151" s="17">
        <v>590</v>
      </c>
      <c r="DG151" s="20">
        <f t="shared" ref="DG151:DG156" si="226">+BC151</f>
        <v>0.04</v>
      </c>
      <c r="DH151" s="20">
        <f t="shared" si="200"/>
        <v>0</v>
      </c>
      <c r="DI151" s="20">
        <v>3.4599999999999999E-2</v>
      </c>
      <c r="DJ151" s="20">
        <f t="shared" ref="DJ151:DJ156" si="227">(DH151+DI151)</f>
        <v>3.4599999999999999E-2</v>
      </c>
      <c r="DK151" s="21"/>
      <c r="DL151" s="17">
        <v>620</v>
      </c>
      <c r="DM151" s="20">
        <f t="shared" ref="DM151:DO152" si="228">+DG151</f>
        <v>0.04</v>
      </c>
      <c r="DN151" s="20">
        <f t="shared" si="228"/>
        <v>0</v>
      </c>
      <c r="DO151" s="20">
        <f t="shared" si="228"/>
        <v>3.4599999999999999E-2</v>
      </c>
      <c r="DP151" s="20">
        <f t="shared" si="202"/>
        <v>3.4599999999999999E-2</v>
      </c>
      <c r="DQ151" s="20"/>
      <c r="DR151" s="17">
        <v>3105</v>
      </c>
      <c r="DS151" s="20">
        <f t="shared" ref="DS151:DS156" si="229">+BI151</f>
        <v>3.1800000000000002E-2</v>
      </c>
      <c r="DT151" s="20">
        <f t="shared" si="203"/>
        <v>0</v>
      </c>
      <c r="DU151" s="22">
        <v>2.76E-2</v>
      </c>
      <c r="DV151" s="20">
        <f t="shared" ref="DV151:DV156" si="230">(DT151+DU151)</f>
        <v>2.76E-2</v>
      </c>
      <c r="DW151" s="21"/>
      <c r="DX151" s="5">
        <v>3135</v>
      </c>
      <c r="DY151" s="20">
        <f t="shared" ref="DY151:EA152" si="231">+DS151</f>
        <v>3.1800000000000002E-2</v>
      </c>
      <c r="DZ151" s="20">
        <f t="shared" si="231"/>
        <v>0</v>
      </c>
      <c r="EA151" s="20">
        <f t="shared" si="231"/>
        <v>2.76E-2</v>
      </c>
      <c r="EB151" s="20">
        <f t="shared" si="205"/>
        <v>2.76E-2</v>
      </c>
      <c r="EC151" s="20"/>
      <c r="ED151" s="20"/>
      <c r="EE151" s="20"/>
      <c r="EF151" s="20"/>
      <c r="EG151" s="20"/>
      <c r="EH151" s="20"/>
      <c r="EI151" s="20"/>
      <c r="EJ151" s="5">
        <v>6617.5</v>
      </c>
      <c r="EK151" s="20">
        <f t="shared" ref="EK151:EK156" si="232">+BU151</f>
        <v>1.5900000000000001E-2</v>
      </c>
      <c r="EL151" s="20">
        <f t="shared" ref="EL151:EL156" si="233">+DZ151</f>
        <v>0</v>
      </c>
      <c r="EM151" s="20">
        <v>2.1499999999999998E-2</v>
      </c>
      <c r="EN151" s="20">
        <f t="shared" ref="EN151:EN156" si="234">(EL151+EM151)</f>
        <v>2.1499999999999998E-2</v>
      </c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4"/>
      <c r="FN151" s="3">
        <f t="shared" si="132"/>
        <v>1</v>
      </c>
      <c r="FO151" s="3">
        <f t="shared" si="133"/>
        <v>2004</v>
      </c>
    </row>
    <row r="152" spans="2:171" ht="15" x14ac:dyDescent="0.2">
      <c r="B152" s="3">
        <v>2004</v>
      </c>
      <c r="C152" s="3">
        <v>2</v>
      </c>
      <c r="D152" s="20"/>
      <c r="E152" s="5">
        <v>9.5</v>
      </c>
      <c r="F152" s="20">
        <v>0.66379999999999995</v>
      </c>
      <c r="G152" s="20">
        <f t="shared" si="207"/>
        <v>0.19789999999999999</v>
      </c>
      <c r="H152" s="20">
        <f t="shared" si="186"/>
        <v>0.86169999999999991</v>
      </c>
      <c r="I152" s="20"/>
      <c r="J152" s="5">
        <v>9.5</v>
      </c>
      <c r="K152" s="20">
        <f t="shared" si="187"/>
        <v>0.66379999999999995</v>
      </c>
      <c r="L152" s="20">
        <f t="shared" si="208"/>
        <v>0.19789999999999999</v>
      </c>
      <c r="M152" s="20">
        <f t="shared" si="206"/>
        <v>0.86169999999999991</v>
      </c>
      <c r="N152" s="20"/>
      <c r="O152" s="5">
        <v>23.5</v>
      </c>
      <c r="P152" s="27">
        <f t="shared" si="209"/>
        <v>0.66379999999999995</v>
      </c>
      <c r="Q152" s="20">
        <f t="shared" si="210"/>
        <v>0.11900000000000001</v>
      </c>
      <c r="R152" s="20">
        <f t="shared" si="188"/>
        <v>0.78279999999999994</v>
      </c>
      <c r="S152" s="20"/>
      <c r="T152" s="5">
        <v>125</v>
      </c>
      <c r="U152" s="20">
        <f t="shared" si="211"/>
        <v>0.66379999999999995</v>
      </c>
      <c r="V152" s="20">
        <f t="shared" si="212"/>
        <v>7.2999999999999995E-2</v>
      </c>
      <c r="W152" s="20">
        <f t="shared" si="189"/>
        <v>0.7367999999999999</v>
      </c>
      <c r="X152" s="20"/>
      <c r="Y152" s="5">
        <v>590</v>
      </c>
      <c r="Z152" s="20">
        <v>0.04</v>
      </c>
      <c r="AA152" s="20">
        <f t="shared" si="213"/>
        <v>0.66379999999999995</v>
      </c>
      <c r="AB152" s="20">
        <f t="shared" si="214"/>
        <v>5.16E-2</v>
      </c>
      <c r="AC152" s="20">
        <f t="shared" si="190"/>
        <v>0.71539999999999992</v>
      </c>
      <c r="AD152" s="20"/>
      <c r="AE152" s="5">
        <v>155</v>
      </c>
      <c r="AF152" s="20">
        <v>0.58209999999999995</v>
      </c>
      <c r="AG152" s="20">
        <f t="shared" si="215"/>
        <v>6.7500000000000004E-2</v>
      </c>
      <c r="AH152" s="20">
        <f t="shared" si="191"/>
        <v>0.64959999999999996</v>
      </c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5">
        <v>590</v>
      </c>
      <c r="BC152" s="20">
        <f t="shared" si="216"/>
        <v>0.04</v>
      </c>
      <c r="BD152" s="20">
        <f t="shared" si="185"/>
        <v>0.58209999999999995</v>
      </c>
      <c r="BE152" s="20">
        <f t="shared" si="217"/>
        <v>4.7599999999999996E-2</v>
      </c>
      <c r="BF152" s="20">
        <f t="shared" si="192"/>
        <v>0.62969999999999993</v>
      </c>
      <c r="BG152" s="20"/>
      <c r="BH152" s="5">
        <v>3105</v>
      </c>
      <c r="BI152" s="20">
        <v>3.1800000000000002E-2</v>
      </c>
      <c r="BJ152" s="20">
        <f t="shared" si="218"/>
        <v>0.58209999999999995</v>
      </c>
      <c r="BK152" s="20">
        <f t="shared" si="219"/>
        <v>4.0800000000000003E-2</v>
      </c>
      <c r="BL152" s="20">
        <f t="shared" si="193"/>
        <v>0.62290000000000001</v>
      </c>
      <c r="BM152" s="20"/>
      <c r="BN152" s="20"/>
      <c r="BO152" s="20"/>
      <c r="BP152" s="20"/>
      <c r="BQ152" s="20"/>
      <c r="BR152" s="20"/>
      <c r="BS152" s="20"/>
      <c r="BT152" s="5">
        <v>6587.5</v>
      </c>
      <c r="BU152" s="20">
        <v>1.5900000000000001E-2</v>
      </c>
      <c r="BV152" s="20">
        <f t="shared" si="220"/>
        <v>0.58209999999999995</v>
      </c>
      <c r="BW152" s="20">
        <f t="shared" si="221"/>
        <v>3.32E-2</v>
      </c>
      <c r="BX152" s="20">
        <f t="shared" si="222"/>
        <v>0.61529999999999996</v>
      </c>
      <c r="BY152" s="20"/>
      <c r="BZ152" s="17"/>
      <c r="CA152" s="20"/>
      <c r="CB152" s="20"/>
      <c r="CC152" s="20"/>
      <c r="CD152" s="21"/>
      <c r="CE152" s="21"/>
      <c r="CF152" s="21"/>
      <c r="CG152" s="21"/>
      <c r="CH152" s="28"/>
      <c r="CI152" s="21"/>
      <c r="CJ152" s="21"/>
      <c r="CK152" s="21"/>
      <c r="CL152" s="5">
        <v>53.5</v>
      </c>
      <c r="CM152" s="20">
        <v>0</v>
      </c>
      <c r="CN152" s="20">
        <v>0.10050000000000001</v>
      </c>
      <c r="CO152" s="20">
        <f t="shared" si="223"/>
        <v>0.10050000000000001</v>
      </c>
      <c r="CP152" s="21"/>
      <c r="CQ152" s="5">
        <v>83.5</v>
      </c>
      <c r="CR152" s="20">
        <f t="shared" si="224"/>
        <v>0</v>
      </c>
      <c r="CS152" s="20">
        <f t="shared" si="224"/>
        <v>0.10050000000000001</v>
      </c>
      <c r="CT152" s="20">
        <f t="shared" si="195"/>
        <v>0.10050000000000001</v>
      </c>
      <c r="CU152" s="21"/>
      <c r="CV152" s="5">
        <v>155</v>
      </c>
      <c r="CW152" s="20">
        <f t="shared" si="196"/>
        <v>0</v>
      </c>
      <c r="CX152" s="20">
        <v>5.45E-2</v>
      </c>
      <c r="CY152" s="20">
        <f t="shared" si="197"/>
        <v>5.45E-2</v>
      </c>
      <c r="CZ152" s="21"/>
      <c r="DA152" s="5">
        <v>185</v>
      </c>
      <c r="DB152" s="20">
        <f t="shared" si="225"/>
        <v>0</v>
      </c>
      <c r="DC152" s="22">
        <f t="shared" si="225"/>
        <v>5.45E-2</v>
      </c>
      <c r="DD152" s="20">
        <f t="shared" si="199"/>
        <v>5.45E-2</v>
      </c>
      <c r="DE152" s="20"/>
      <c r="DF152" s="17">
        <v>590</v>
      </c>
      <c r="DG152" s="20">
        <f t="shared" si="226"/>
        <v>0.04</v>
      </c>
      <c r="DH152" s="20">
        <f t="shared" si="200"/>
        <v>0</v>
      </c>
      <c r="DI152" s="20">
        <v>3.4599999999999999E-2</v>
      </c>
      <c r="DJ152" s="20">
        <f t="shared" si="227"/>
        <v>3.4599999999999999E-2</v>
      </c>
      <c r="DK152" s="21"/>
      <c r="DL152" s="17">
        <v>620</v>
      </c>
      <c r="DM152" s="20">
        <f t="shared" si="228"/>
        <v>0.04</v>
      </c>
      <c r="DN152" s="20">
        <f t="shared" si="228"/>
        <v>0</v>
      </c>
      <c r="DO152" s="20">
        <f t="shared" si="228"/>
        <v>3.4599999999999999E-2</v>
      </c>
      <c r="DP152" s="20">
        <f t="shared" si="202"/>
        <v>3.4599999999999999E-2</v>
      </c>
      <c r="DQ152" s="20"/>
      <c r="DR152" s="17">
        <v>3105</v>
      </c>
      <c r="DS152" s="20">
        <f t="shared" si="229"/>
        <v>3.1800000000000002E-2</v>
      </c>
      <c r="DT152" s="20">
        <f t="shared" si="203"/>
        <v>0</v>
      </c>
      <c r="DU152" s="22">
        <v>2.76E-2</v>
      </c>
      <c r="DV152" s="20">
        <f t="shared" si="230"/>
        <v>2.76E-2</v>
      </c>
      <c r="DW152" s="21"/>
      <c r="DX152" s="5">
        <v>3135</v>
      </c>
      <c r="DY152" s="20">
        <f t="shared" si="231"/>
        <v>3.1800000000000002E-2</v>
      </c>
      <c r="DZ152" s="20">
        <f t="shared" si="231"/>
        <v>0</v>
      </c>
      <c r="EA152" s="20">
        <f t="shared" si="231"/>
        <v>2.76E-2</v>
      </c>
      <c r="EB152" s="20">
        <f t="shared" si="205"/>
        <v>2.76E-2</v>
      </c>
      <c r="EC152" s="20"/>
      <c r="ED152" s="20"/>
      <c r="EE152" s="20"/>
      <c r="EF152" s="20"/>
      <c r="EG152" s="20"/>
      <c r="EH152" s="20"/>
      <c r="EI152" s="20"/>
      <c r="EJ152" s="5">
        <v>6617.5</v>
      </c>
      <c r="EK152" s="20">
        <f t="shared" si="232"/>
        <v>1.5900000000000001E-2</v>
      </c>
      <c r="EL152" s="20">
        <f t="shared" si="233"/>
        <v>0</v>
      </c>
      <c r="EM152" s="20">
        <v>2.1499999999999998E-2</v>
      </c>
      <c r="EN152" s="20">
        <f t="shared" si="234"/>
        <v>2.1499999999999998E-2</v>
      </c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4"/>
      <c r="FN152" s="3">
        <f t="shared" si="132"/>
        <v>2</v>
      </c>
      <c r="FO152" s="3">
        <f t="shared" si="133"/>
        <v>2004</v>
      </c>
    </row>
    <row r="153" spans="2:171" ht="15" x14ac:dyDescent="0.2">
      <c r="B153" s="3">
        <v>2004</v>
      </c>
      <c r="C153" s="3">
        <v>3</v>
      </c>
      <c r="D153" s="20"/>
      <c r="E153" s="5">
        <v>9.5</v>
      </c>
      <c r="F153" s="20">
        <v>0.53200000000000003</v>
      </c>
      <c r="G153" s="20">
        <f t="shared" si="207"/>
        <v>0.19789999999999999</v>
      </c>
      <c r="H153" s="20">
        <f t="shared" si="186"/>
        <v>0.72989999999999999</v>
      </c>
      <c r="I153" s="20"/>
      <c r="J153" s="5">
        <v>9.5</v>
      </c>
      <c r="K153" s="20">
        <f t="shared" si="187"/>
        <v>0.53200000000000003</v>
      </c>
      <c r="L153" s="20">
        <f t="shared" si="208"/>
        <v>0.19789999999999999</v>
      </c>
      <c r="M153" s="20">
        <f t="shared" si="206"/>
        <v>0.72989999999999999</v>
      </c>
      <c r="N153" s="20"/>
      <c r="O153" s="5">
        <v>23.5</v>
      </c>
      <c r="P153" s="27">
        <f t="shared" si="209"/>
        <v>0.53200000000000003</v>
      </c>
      <c r="Q153" s="20">
        <f t="shared" si="210"/>
        <v>0.11900000000000001</v>
      </c>
      <c r="R153" s="20">
        <f t="shared" si="188"/>
        <v>0.65100000000000002</v>
      </c>
      <c r="S153" s="20"/>
      <c r="T153" s="5">
        <v>125</v>
      </c>
      <c r="U153" s="20">
        <f t="shared" si="211"/>
        <v>0.53200000000000003</v>
      </c>
      <c r="V153" s="20">
        <f t="shared" si="212"/>
        <v>7.2999999999999995E-2</v>
      </c>
      <c r="W153" s="20">
        <f t="shared" si="189"/>
        <v>0.60499999999999998</v>
      </c>
      <c r="X153" s="20"/>
      <c r="Y153" s="5">
        <v>590</v>
      </c>
      <c r="Z153" s="20">
        <v>0.04</v>
      </c>
      <c r="AA153" s="20">
        <f t="shared" si="213"/>
        <v>0.53200000000000003</v>
      </c>
      <c r="AB153" s="20">
        <f t="shared" si="214"/>
        <v>5.16E-2</v>
      </c>
      <c r="AC153" s="20">
        <f t="shared" si="190"/>
        <v>0.58360000000000001</v>
      </c>
      <c r="AD153" s="20"/>
      <c r="AE153" s="5">
        <v>155</v>
      </c>
      <c r="AF153" s="20">
        <v>0.4733</v>
      </c>
      <c r="AG153" s="20">
        <f t="shared" si="215"/>
        <v>6.7500000000000004E-2</v>
      </c>
      <c r="AH153" s="20">
        <f t="shared" si="191"/>
        <v>0.54079999999999995</v>
      </c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5">
        <v>590</v>
      </c>
      <c r="BC153" s="20">
        <f t="shared" si="216"/>
        <v>0.04</v>
      </c>
      <c r="BD153" s="20">
        <f t="shared" si="185"/>
        <v>0.4733</v>
      </c>
      <c r="BE153" s="20">
        <f t="shared" si="217"/>
        <v>4.7599999999999996E-2</v>
      </c>
      <c r="BF153" s="20">
        <f t="shared" si="192"/>
        <v>0.52090000000000003</v>
      </c>
      <c r="BG153" s="20"/>
      <c r="BH153" s="5">
        <v>3105</v>
      </c>
      <c r="BI153" s="20">
        <v>3.1800000000000002E-2</v>
      </c>
      <c r="BJ153" s="20">
        <f t="shared" si="218"/>
        <v>0.4733</v>
      </c>
      <c r="BK153" s="20">
        <f t="shared" si="219"/>
        <v>4.0800000000000003E-2</v>
      </c>
      <c r="BL153" s="20">
        <f t="shared" si="193"/>
        <v>0.5141</v>
      </c>
      <c r="BM153" s="20"/>
      <c r="BN153" s="20"/>
      <c r="BO153" s="20"/>
      <c r="BP153" s="20"/>
      <c r="BQ153" s="20"/>
      <c r="BR153" s="20"/>
      <c r="BS153" s="20"/>
      <c r="BT153" s="5">
        <v>6587.5</v>
      </c>
      <c r="BU153" s="20">
        <v>1.5900000000000001E-2</v>
      </c>
      <c r="BV153" s="20">
        <f t="shared" si="220"/>
        <v>0.4733</v>
      </c>
      <c r="BW153" s="20">
        <f t="shared" si="221"/>
        <v>3.32E-2</v>
      </c>
      <c r="BX153" s="20">
        <f t="shared" si="222"/>
        <v>0.50649999999999995</v>
      </c>
      <c r="BY153" s="20"/>
      <c r="BZ153" s="17"/>
      <c r="CA153" s="20"/>
      <c r="CB153" s="20"/>
      <c r="CC153" s="20"/>
      <c r="CD153" s="21"/>
      <c r="CE153" s="21"/>
      <c r="CF153" s="21"/>
      <c r="CG153" s="21"/>
      <c r="CH153" s="28"/>
      <c r="CI153" s="21"/>
      <c r="CJ153" s="21"/>
      <c r="CK153" s="21"/>
      <c r="CL153" s="5">
        <v>53.5</v>
      </c>
      <c r="CM153" s="20">
        <v>0</v>
      </c>
      <c r="CN153" s="20">
        <v>0.10050000000000001</v>
      </c>
      <c r="CO153" s="20">
        <f t="shared" si="223"/>
        <v>0.10050000000000001</v>
      </c>
      <c r="CP153" s="21"/>
      <c r="CQ153" s="5">
        <v>83.5</v>
      </c>
      <c r="CR153" s="20">
        <f t="shared" si="224"/>
        <v>0</v>
      </c>
      <c r="CS153" s="20">
        <f t="shared" si="224"/>
        <v>0.10050000000000001</v>
      </c>
      <c r="CT153" s="20">
        <f t="shared" si="195"/>
        <v>0.10050000000000001</v>
      </c>
      <c r="CU153" s="21"/>
      <c r="CV153" s="5">
        <v>155</v>
      </c>
      <c r="CW153" s="20">
        <f t="shared" si="196"/>
        <v>0</v>
      </c>
      <c r="CX153" s="20">
        <v>5.45E-2</v>
      </c>
      <c r="CY153" s="20">
        <f t="shared" si="197"/>
        <v>5.45E-2</v>
      </c>
      <c r="CZ153" s="21"/>
      <c r="DA153" s="5">
        <v>185</v>
      </c>
      <c r="DB153" s="20">
        <f t="shared" si="225"/>
        <v>0</v>
      </c>
      <c r="DC153" s="22">
        <f t="shared" si="225"/>
        <v>5.45E-2</v>
      </c>
      <c r="DD153" s="20">
        <f t="shared" si="199"/>
        <v>5.45E-2</v>
      </c>
      <c r="DE153" s="20"/>
      <c r="DF153" s="17">
        <v>590</v>
      </c>
      <c r="DG153" s="20">
        <f t="shared" si="226"/>
        <v>0.04</v>
      </c>
      <c r="DH153" s="20">
        <f t="shared" si="200"/>
        <v>0</v>
      </c>
      <c r="DI153" s="20">
        <v>3.4599999999999999E-2</v>
      </c>
      <c r="DJ153" s="20">
        <f t="shared" si="227"/>
        <v>3.4599999999999999E-2</v>
      </c>
      <c r="DK153" s="21"/>
      <c r="DL153" s="17">
        <v>620</v>
      </c>
      <c r="DM153" s="20">
        <f t="shared" ref="DM153:DO154" si="235">+DG153</f>
        <v>0.04</v>
      </c>
      <c r="DN153" s="20">
        <f t="shared" si="235"/>
        <v>0</v>
      </c>
      <c r="DO153" s="20">
        <f t="shared" si="235"/>
        <v>3.4599999999999999E-2</v>
      </c>
      <c r="DP153" s="20">
        <f t="shared" si="202"/>
        <v>3.4599999999999999E-2</v>
      </c>
      <c r="DQ153" s="20"/>
      <c r="DR153" s="17">
        <v>3105</v>
      </c>
      <c r="DS153" s="20">
        <f t="shared" si="229"/>
        <v>3.1800000000000002E-2</v>
      </c>
      <c r="DT153" s="20">
        <f t="shared" si="203"/>
        <v>0</v>
      </c>
      <c r="DU153" s="22">
        <v>2.76E-2</v>
      </c>
      <c r="DV153" s="20">
        <f t="shared" si="230"/>
        <v>2.76E-2</v>
      </c>
      <c r="DW153" s="21"/>
      <c r="DX153" s="5">
        <v>3135</v>
      </c>
      <c r="DY153" s="20">
        <f t="shared" ref="DY153:EA154" si="236">+DS153</f>
        <v>3.1800000000000002E-2</v>
      </c>
      <c r="DZ153" s="20">
        <f t="shared" si="236"/>
        <v>0</v>
      </c>
      <c r="EA153" s="20">
        <f t="shared" si="236"/>
        <v>2.76E-2</v>
      </c>
      <c r="EB153" s="20">
        <f t="shared" si="205"/>
        <v>2.76E-2</v>
      </c>
      <c r="EC153" s="20"/>
      <c r="ED153" s="20"/>
      <c r="EE153" s="20"/>
      <c r="EF153" s="20"/>
      <c r="EG153" s="20"/>
      <c r="EH153" s="20"/>
      <c r="EI153" s="20"/>
      <c r="EJ153" s="5">
        <v>6617.5</v>
      </c>
      <c r="EK153" s="20">
        <f t="shared" si="232"/>
        <v>1.5900000000000001E-2</v>
      </c>
      <c r="EL153" s="20">
        <f t="shared" si="233"/>
        <v>0</v>
      </c>
      <c r="EM153" s="20">
        <v>2.1499999999999998E-2</v>
      </c>
      <c r="EN153" s="20">
        <f t="shared" si="234"/>
        <v>2.1499999999999998E-2</v>
      </c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4"/>
      <c r="FN153" s="3">
        <f t="shared" si="132"/>
        <v>3</v>
      </c>
      <c r="FO153" s="3">
        <f t="shared" si="133"/>
        <v>2004</v>
      </c>
    </row>
    <row r="154" spans="2:171" ht="15" x14ac:dyDescent="0.2">
      <c r="B154" s="3">
        <v>2004</v>
      </c>
      <c r="C154" s="3">
        <v>4</v>
      </c>
      <c r="D154" s="20"/>
      <c r="E154" s="5">
        <v>9.5</v>
      </c>
      <c r="F154" s="20">
        <v>0.57840000000000003</v>
      </c>
      <c r="G154" s="20">
        <f t="shared" si="207"/>
        <v>0.19789999999999999</v>
      </c>
      <c r="H154" s="20">
        <f t="shared" ref="H154:H159" si="237">(F154+G154)</f>
        <v>0.77629999999999999</v>
      </c>
      <c r="I154" s="20"/>
      <c r="J154" s="5">
        <v>9.5</v>
      </c>
      <c r="K154" s="20">
        <f t="shared" ref="K154:K159" si="238">+F154</f>
        <v>0.57840000000000003</v>
      </c>
      <c r="L154" s="20">
        <f t="shared" si="208"/>
        <v>0.19789999999999999</v>
      </c>
      <c r="M154" s="20">
        <f t="shared" si="206"/>
        <v>0.77629999999999999</v>
      </c>
      <c r="N154" s="20"/>
      <c r="O154" s="5">
        <v>23.5</v>
      </c>
      <c r="P154" s="27">
        <f t="shared" si="209"/>
        <v>0.57840000000000003</v>
      </c>
      <c r="Q154" s="20">
        <f t="shared" si="210"/>
        <v>0.11900000000000001</v>
      </c>
      <c r="R154" s="20">
        <f t="shared" ref="R154:R159" si="239">(P154+Q154)</f>
        <v>0.69740000000000002</v>
      </c>
      <c r="S154" s="20"/>
      <c r="T154" s="5">
        <v>125</v>
      </c>
      <c r="U154" s="20">
        <f t="shared" si="211"/>
        <v>0.57840000000000003</v>
      </c>
      <c r="V154" s="20">
        <f t="shared" si="212"/>
        <v>7.2999999999999995E-2</v>
      </c>
      <c r="W154" s="20">
        <f t="shared" ref="W154:W159" si="240">(U154+V154)</f>
        <v>0.65139999999999998</v>
      </c>
      <c r="X154" s="20"/>
      <c r="Y154" s="5">
        <v>590</v>
      </c>
      <c r="Z154" s="20">
        <v>0.04</v>
      </c>
      <c r="AA154" s="20">
        <f t="shared" si="213"/>
        <v>0.57840000000000003</v>
      </c>
      <c r="AB154" s="20">
        <f t="shared" si="214"/>
        <v>5.16E-2</v>
      </c>
      <c r="AC154" s="20">
        <f t="shared" ref="AC154:AC159" si="241">(AA154+AB154)</f>
        <v>0.63</v>
      </c>
      <c r="AD154" s="20"/>
      <c r="AE154" s="5">
        <v>155</v>
      </c>
      <c r="AF154" s="20">
        <v>0.49580000000000002</v>
      </c>
      <c r="AG154" s="20">
        <f t="shared" si="215"/>
        <v>6.7500000000000004E-2</v>
      </c>
      <c r="AH154" s="20">
        <f t="shared" ref="AH154:AH159" si="242">(AF154+AG154)</f>
        <v>0.56330000000000002</v>
      </c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5">
        <v>590</v>
      </c>
      <c r="BC154" s="20">
        <f t="shared" si="216"/>
        <v>0.04</v>
      </c>
      <c r="BD154" s="20">
        <f t="shared" si="185"/>
        <v>0.49580000000000002</v>
      </c>
      <c r="BE154" s="20">
        <f t="shared" si="217"/>
        <v>4.7599999999999996E-2</v>
      </c>
      <c r="BF154" s="20">
        <f t="shared" ref="BF154:BF159" si="243">(BD154+BE154)</f>
        <v>0.54339999999999999</v>
      </c>
      <c r="BG154" s="20"/>
      <c r="BH154" s="5">
        <v>3105</v>
      </c>
      <c r="BI154" s="20">
        <v>3.1800000000000002E-2</v>
      </c>
      <c r="BJ154" s="20">
        <f t="shared" si="218"/>
        <v>0.49580000000000002</v>
      </c>
      <c r="BK154" s="20">
        <f t="shared" si="219"/>
        <v>4.0800000000000003E-2</v>
      </c>
      <c r="BL154" s="20">
        <f t="shared" ref="BL154:BL159" si="244">(BJ154+BK154)</f>
        <v>0.53659999999999997</v>
      </c>
      <c r="BM154" s="20"/>
      <c r="BN154" s="20"/>
      <c r="BO154" s="20"/>
      <c r="BP154" s="20"/>
      <c r="BQ154" s="20"/>
      <c r="BR154" s="20"/>
      <c r="BS154" s="20"/>
      <c r="BT154" s="5">
        <v>6587.5</v>
      </c>
      <c r="BU154" s="20">
        <v>1.5900000000000001E-2</v>
      </c>
      <c r="BV154" s="20">
        <f t="shared" si="220"/>
        <v>0.49580000000000002</v>
      </c>
      <c r="BW154" s="20">
        <f t="shared" si="221"/>
        <v>3.32E-2</v>
      </c>
      <c r="BX154" s="20">
        <f t="shared" si="222"/>
        <v>0.52900000000000003</v>
      </c>
      <c r="BY154" s="20"/>
      <c r="BZ154" s="17"/>
      <c r="CA154" s="20"/>
      <c r="CB154" s="20"/>
      <c r="CC154" s="20"/>
      <c r="CD154" s="21"/>
      <c r="CE154" s="21"/>
      <c r="CF154" s="21"/>
      <c r="CG154" s="21"/>
      <c r="CH154" s="28"/>
      <c r="CI154" s="21"/>
      <c r="CJ154" s="21"/>
      <c r="CK154" s="21"/>
      <c r="CL154" s="5">
        <v>53.5</v>
      </c>
      <c r="CM154" s="20">
        <v>0</v>
      </c>
      <c r="CN154" s="20">
        <v>0.10050000000000001</v>
      </c>
      <c r="CO154" s="20">
        <f t="shared" si="223"/>
        <v>0.10050000000000001</v>
      </c>
      <c r="CP154" s="21"/>
      <c r="CQ154" s="5">
        <v>83.5</v>
      </c>
      <c r="CR154" s="20">
        <f t="shared" ref="CR154:CS156" si="245">+CM154</f>
        <v>0</v>
      </c>
      <c r="CS154" s="20">
        <f t="shared" si="245"/>
        <v>0.10050000000000001</v>
      </c>
      <c r="CT154" s="20">
        <f t="shared" ref="CT154:CT159" si="246">(CR154+CS154)</f>
        <v>0.10050000000000001</v>
      </c>
      <c r="CU154" s="21"/>
      <c r="CV154" s="5">
        <v>155</v>
      </c>
      <c r="CW154" s="20">
        <f t="shared" ref="CW154:CW159" si="247">+CR154</f>
        <v>0</v>
      </c>
      <c r="CX154" s="20">
        <v>5.45E-2</v>
      </c>
      <c r="CY154" s="20">
        <f t="shared" ref="CY154:CY159" si="248">(CW154+CX154)</f>
        <v>5.45E-2</v>
      </c>
      <c r="CZ154" s="21"/>
      <c r="DA154" s="5">
        <v>185</v>
      </c>
      <c r="DB154" s="20">
        <f t="shared" ref="DB154:DC156" si="249">+CW154</f>
        <v>0</v>
      </c>
      <c r="DC154" s="22">
        <f t="shared" si="249"/>
        <v>5.45E-2</v>
      </c>
      <c r="DD154" s="20">
        <f t="shared" ref="DD154:DD159" si="250">(DB154+DC154)</f>
        <v>5.45E-2</v>
      </c>
      <c r="DE154" s="20"/>
      <c r="DF154" s="17">
        <v>590</v>
      </c>
      <c r="DG154" s="20">
        <f t="shared" si="226"/>
        <v>0.04</v>
      </c>
      <c r="DH154" s="20">
        <f t="shared" ref="DH154:DH159" si="251">+DB154</f>
        <v>0</v>
      </c>
      <c r="DI154" s="20">
        <v>3.4599999999999999E-2</v>
      </c>
      <c r="DJ154" s="20">
        <f t="shared" si="227"/>
        <v>3.4599999999999999E-2</v>
      </c>
      <c r="DK154" s="21"/>
      <c r="DL154" s="17">
        <v>620</v>
      </c>
      <c r="DM154" s="20">
        <f t="shared" si="235"/>
        <v>0.04</v>
      </c>
      <c r="DN154" s="20">
        <f t="shared" si="235"/>
        <v>0</v>
      </c>
      <c r="DO154" s="20">
        <f t="shared" si="235"/>
        <v>3.4599999999999999E-2</v>
      </c>
      <c r="DP154" s="20">
        <f t="shared" ref="DP154:DP159" si="252">(DN154+DO154)</f>
        <v>3.4599999999999999E-2</v>
      </c>
      <c r="DQ154" s="20"/>
      <c r="DR154" s="17">
        <v>3105</v>
      </c>
      <c r="DS154" s="20">
        <f t="shared" si="229"/>
        <v>3.1800000000000002E-2</v>
      </c>
      <c r="DT154" s="20">
        <f t="shared" ref="DT154:DT159" si="253">+DN154</f>
        <v>0</v>
      </c>
      <c r="DU154" s="22">
        <v>2.76E-2</v>
      </c>
      <c r="DV154" s="20">
        <f t="shared" si="230"/>
        <v>2.76E-2</v>
      </c>
      <c r="DW154" s="21"/>
      <c r="DX154" s="5">
        <v>3135</v>
      </c>
      <c r="DY154" s="20">
        <f t="shared" si="236"/>
        <v>3.1800000000000002E-2</v>
      </c>
      <c r="DZ154" s="20">
        <f t="shared" si="236"/>
        <v>0</v>
      </c>
      <c r="EA154" s="20">
        <f t="shared" si="236"/>
        <v>2.76E-2</v>
      </c>
      <c r="EB154" s="20">
        <f t="shared" ref="EB154:EB159" si="254">(DZ154+EA154)</f>
        <v>2.76E-2</v>
      </c>
      <c r="EC154" s="20"/>
      <c r="ED154" s="20"/>
      <c r="EE154" s="20"/>
      <c r="EF154" s="20"/>
      <c r="EG154" s="20"/>
      <c r="EH154" s="20"/>
      <c r="EI154" s="20"/>
      <c r="EJ154" s="5">
        <v>6617.5</v>
      </c>
      <c r="EK154" s="20">
        <f t="shared" si="232"/>
        <v>1.5900000000000001E-2</v>
      </c>
      <c r="EL154" s="20">
        <f t="shared" si="233"/>
        <v>0</v>
      </c>
      <c r="EM154" s="20">
        <v>2.1499999999999998E-2</v>
      </c>
      <c r="EN154" s="20">
        <f t="shared" si="234"/>
        <v>2.1499999999999998E-2</v>
      </c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4"/>
      <c r="FN154" s="3">
        <f t="shared" si="132"/>
        <v>4</v>
      </c>
      <c r="FO154" s="3">
        <f t="shared" si="133"/>
        <v>2004</v>
      </c>
    </row>
    <row r="155" spans="2:171" ht="15" x14ac:dyDescent="0.2">
      <c r="B155" s="3">
        <v>2004</v>
      </c>
      <c r="C155" s="3">
        <v>5</v>
      </c>
      <c r="D155" s="20"/>
      <c r="E155" s="5">
        <v>9.5</v>
      </c>
      <c r="F155" s="20">
        <v>0.57269999999999999</v>
      </c>
      <c r="G155" s="27">
        <f t="shared" si="207"/>
        <v>0.19789999999999999</v>
      </c>
      <c r="H155" s="20">
        <f t="shared" si="237"/>
        <v>0.77059999999999995</v>
      </c>
      <c r="I155" s="20"/>
      <c r="J155" s="5">
        <v>9.5</v>
      </c>
      <c r="K155" s="20">
        <f t="shared" si="238"/>
        <v>0.57269999999999999</v>
      </c>
      <c r="L155" s="20">
        <f t="shared" si="208"/>
        <v>0.19789999999999999</v>
      </c>
      <c r="M155" s="20">
        <f t="shared" ref="M155:M160" si="255">(K155+L155)</f>
        <v>0.77059999999999995</v>
      </c>
      <c r="N155" s="20"/>
      <c r="O155" s="5">
        <v>23.5</v>
      </c>
      <c r="P155" s="27">
        <f t="shared" si="209"/>
        <v>0.57269999999999999</v>
      </c>
      <c r="Q155" s="20">
        <f t="shared" si="210"/>
        <v>0.11900000000000001</v>
      </c>
      <c r="R155" s="20">
        <f t="shared" si="239"/>
        <v>0.69169999999999998</v>
      </c>
      <c r="S155" s="20"/>
      <c r="T155" s="5">
        <v>125</v>
      </c>
      <c r="U155" s="20">
        <f t="shared" si="211"/>
        <v>0.57269999999999999</v>
      </c>
      <c r="V155" s="20">
        <f t="shared" si="212"/>
        <v>7.2999999999999995E-2</v>
      </c>
      <c r="W155" s="20">
        <f t="shared" si="240"/>
        <v>0.64569999999999994</v>
      </c>
      <c r="X155" s="20"/>
      <c r="Y155" s="5">
        <v>590</v>
      </c>
      <c r="Z155" s="20">
        <v>0.04</v>
      </c>
      <c r="AA155" s="20">
        <f t="shared" si="213"/>
        <v>0.57269999999999999</v>
      </c>
      <c r="AB155" s="20">
        <f t="shared" si="214"/>
        <v>5.16E-2</v>
      </c>
      <c r="AC155" s="20">
        <f t="shared" si="241"/>
        <v>0.62429999999999997</v>
      </c>
      <c r="AD155" s="20"/>
      <c r="AE155" s="5">
        <v>155</v>
      </c>
      <c r="AF155" s="27">
        <v>0.57269999999999999</v>
      </c>
      <c r="AG155" s="20">
        <f t="shared" si="215"/>
        <v>6.7500000000000004E-2</v>
      </c>
      <c r="AH155" s="20">
        <f t="shared" si="242"/>
        <v>0.64019999999999999</v>
      </c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5">
        <v>590</v>
      </c>
      <c r="BC155" s="20">
        <f t="shared" si="216"/>
        <v>0.04</v>
      </c>
      <c r="BD155" s="20">
        <f t="shared" si="185"/>
        <v>0.57269999999999999</v>
      </c>
      <c r="BE155" s="20">
        <f t="shared" si="217"/>
        <v>4.7599999999999996E-2</v>
      </c>
      <c r="BF155" s="20">
        <f t="shared" si="243"/>
        <v>0.62029999999999996</v>
      </c>
      <c r="BG155" s="20"/>
      <c r="BH155" s="5">
        <v>3105</v>
      </c>
      <c r="BI155" s="20">
        <v>3.1800000000000002E-2</v>
      </c>
      <c r="BJ155" s="20">
        <f t="shared" si="218"/>
        <v>0.57269999999999999</v>
      </c>
      <c r="BK155" s="20">
        <f t="shared" si="219"/>
        <v>4.0800000000000003E-2</v>
      </c>
      <c r="BL155" s="20">
        <f t="shared" si="244"/>
        <v>0.61349999999999993</v>
      </c>
      <c r="BM155" s="20"/>
      <c r="BN155" s="20"/>
      <c r="BO155" s="20"/>
      <c r="BP155" s="20"/>
      <c r="BQ155" s="20"/>
      <c r="BR155" s="20"/>
      <c r="BS155" s="20"/>
      <c r="BT155" s="5">
        <v>6587.5</v>
      </c>
      <c r="BU155" s="20">
        <v>1.5900000000000001E-2</v>
      </c>
      <c r="BV155" s="20">
        <f t="shared" si="220"/>
        <v>0.57269999999999999</v>
      </c>
      <c r="BW155" s="20">
        <f t="shared" si="221"/>
        <v>3.32E-2</v>
      </c>
      <c r="BX155" s="20">
        <f t="shared" si="222"/>
        <v>0.60589999999999999</v>
      </c>
      <c r="BY155" s="20"/>
      <c r="BZ155" s="17"/>
      <c r="CA155" s="20"/>
      <c r="CB155" s="20"/>
      <c r="CC155" s="20"/>
      <c r="CD155" s="21"/>
      <c r="CE155" s="21"/>
      <c r="CF155" s="21"/>
      <c r="CG155" s="21"/>
      <c r="CH155" s="28"/>
      <c r="CI155" s="21"/>
      <c r="CJ155" s="21"/>
      <c r="CK155" s="21"/>
      <c r="CL155" s="1">
        <v>53.5</v>
      </c>
      <c r="CM155" s="27">
        <v>0</v>
      </c>
      <c r="CN155" s="27">
        <v>0.10050000000000001</v>
      </c>
      <c r="CO155" s="27">
        <f t="shared" si="223"/>
        <v>0.10050000000000001</v>
      </c>
      <c r="CP155" s="28"/>
      <c r="CQ155" s="1">
        <v>83.5</v>
      </c>
      <c r="CR155" s="27">
        <f t="shared" si="245"/>
        <v>0</v>
      </c>
      <c r="CS155" s="27">
        <f t="shared" si="245"/>
        <v>0.10050000000000001</v>
      </c>
      <c r="CT155" s="27">
        <f t="shared" si="246"/>
        <v>0.10050000000000001</v>
      </c>
      <c r="CU155" s="28"/>
      <c r="CV155" s="1">
        <v>155</v>
      </c>
      <c r="CW155" s="27">
        <f t="shared" si="247"/>
        <v>0</v>
      </c>
      <c r="CX155" s="27">
        <v>5.45E-2</v>
      </c>
      <c r="CY155" s="27">
        <f t="shared" si="248"/>
        <v>5.45E-2</v>
      </c>
      <c r="CZ155" s="28"/>
      <c r="DA155" s="1">
        <v>185</v>
      </c>
      <c r="DB155" s="27">
        <f t="shared" si="249"/>
        <v>0</v>
      </c>
      <c r="DC155" s="29">
        <f t="shared" si="249"/>
        <v>5.45E-2</v>
      </c>
      <c r="DD155" s="27">
        <f t="shared" si="250"/>
        <v>5.45E-2</v>
      </c>
      <c r="DE155" s="27"/>
      <c r="DF155" s="30">
        <v>590</v>
      </c>
      <c r="DG155" s="27">
        <f t="shared" si="226"/>
        <v>0.04</v>
      </c>
      <c r="DH155" s="27">
        <f t="shared" si="251"/>
        <v>0</v>
      </c>
      <c r="DI155" s="27">
        <v>3.4599999999999999E-2</v>
      </c>
      <c r="DJ155" s="27">
        <f t="shared" si="227"/>
        <v>3.4599999999999999E-2</v>
      </c>
      <c r="DK155" s="28"/>
      <c r="DL155" s="30">
        <v>620</v>
      </c>
      <c r="DM155" s="27">
        <f t="shared" ref="DM155:DO156" si="256">+DG155</f>
        <v>0.04</v>
      </c>
      <c r="DN155" s="27">
        <f t="shared" si="256"/>
        <v>0</v>
      </c>
      <c r="DO155" s="27">
        <f t="shared" si="256"/>
        <v>3.4599999999999999E-2</v>
      </c>
      <c r="DP155" s="27">
        <f t="shared" si="252"/>
        <v>3.4599999999999999E-2</v>
      </c>
      <c r="DQ155" s="27"/>
      <c r="DR155" s="30">
        <v>3105</v>
      </c>
      <c r="DS155" s="27">
        <f t="shared" si="229"/>
        <v>3.1800000000000002E-2</v>
      </c>
      <c r="DT155" s="27">
        <f t="shared" si="253"/>
        <v>0</v>
      </c>
      <c r="DU155" s="29">
        <v>2.76E-2</v>
      </c>
      <c r="DV155" s="27">
        <f t="shared" si="230"/>
        <v>2.76E-2</v>
      </c>
      <c r="DW155" s="28"/>
      <c r="DX155" s="1">
        <v>3135</v>
      </c>
      <c r="DY155" s="27">
        <f t="shared" ref="DY155:EA156" si="257">+DS155</f>
        <v>3.1800000000000002E-2</v>
      </c>
      <c r="DZ155" s="27">
        <f t="shared" si="257"/>
        <v>0</v>
      </c>
      <c r="EA155" s="27">
        <f t="shared" si="257"/>
        <v>2.76E-2</v>
      </c>
      <c r="EB155" s="27">
        <f t="shared" si="254"/>
        <v>2.76E-2</v>
      </c>
      <c r="EC155" s="27"/>
      <c r="ED155" s="27"/>
      <c r="EE155" s="27"/>
      <c r="EF155" s="27"/>
      <c r="EG155" s="27"/>
      <c r="EH155" s="27"/>
      <c r="EI155" s="27"/>
      <c r="EJ155" s="1">
        <v>6617.5</v>
      </c>
      <c r="EK155" s="27">
        <f t="shared" si="232"/>
        <v>1.5900000000000001E-2</v>
      </c>
      <c r="EL155" s="27">
        <f t="shared" si="233"/>
        <v>0</v>
      </c>
      <c r="EM155" s="27">
        <v>2.1499999999999998E-2</v>
      </c>
      <c r="EN155" s="27">
        <f t="shared" si="234"/>
        <v>2.1499999999999998E-2</v>
      </c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31"/>
      <c r="FN155" s="32">
        <f t="shared" si="132"/>
        <v>5</v>
      </c>
      <c r="FO155" s="32">
        <f t="shared" si="133"/>
        <v>2004</v>
      </c>
    </row>
    <row r="156" spans="2:171" ht="15" x14ac:dyDescent="0.2">
      <c r="B156" s="3">
        <v>2004</v>
      </c>
      <c r="C156" s="3">
        <v>6</v>
      </c>
      <c r="D156" s="20"/>
      <c r="E156" s="5">
        <v>9.5</v>
      </c>
      <c r="F156" s="20">
        <v>0.71589999999999998</v>
      </c>
      <c r="G156" s="27">
        <f t="shared" si="207"/>
        <v>0.19789999999999999</v>
      </c>
      <c r="H156" s="20">
        <f t="shared" si="237"/>
        <v>0.91379999999999995</v>
      </c>
      <c r="I156" s="20"/>
      <c r="J156" s="5">
        <v>9.5</v>
      </c>
      <c r="K156" s="20">
        <f t="shared" si="238"/>
        <v>0.71589999999999998</v>
      </c>
      <c r="L156" s="20">
        <f t="shared" si="208"/>
        <v>0.19789999999999999</v>
      </c>
      <c r="M156" s="20">
        <f t="shared" si="255"/>
        <v>0.91379999999999995</v>
      </c>
      <c r="N156" s="20"/>
      <c r="O156" s="5">
        <v>23.5</v>
      </c>
      <c r="P156" s="27">
        <f t="shared" si="209"/>
        <v>0.71589999999999998</v>
      </c>
      <c r="Q156" s="20">
        <f t="shared" si="210"/>
        <v>0.11900000000000001</v>
      </c>
      <c r="R156" s="20">
        <f t="shared" si="239"/>
        <v>0.83489999999999998</v>
      </c>
      <c r="S156" s="20"/>
      <c r="T156" s="5">
        <v>125</v>
      </c>
      <c r="U156" s="20">
        <f t="shared" si="211"/>
        <v>0.71589999999999998</v>
      </c>
      <c r="V156" s="20">
        <f t="shared" si="212"/>
        <v>7.2999999999999995E-2</v>
      </c>
      <c r="W156" s="20">
        <f t="shared" si="240"/>
        <v>0.78889999999999993</v>
      </c>
      <c r="X156" s="20"/>
      <c r="Y156" s="5">
        <v>590</v>
      </c>
      <c r="Z156" s="20">
        <v>0.04</v>
      </c>
      <c r="AA156" s="20">
        <f t="shared" si="213"/>
        <v>0.71589999999999998</v>
      </c>
      <c r="AB156" s="20">
        <f t="shared" si="214"/>
        <v>5.16E-2</v>
      </c>
      <c r="AC156" s="20">
        <f t="shared" si="241"/>
        <v>0.76749999999999996</v>
      </c>
      <c r="AD156" s="20"/>
      <c r="AE156" s="5">
        <v>155</v>
      </c>
      <c r="AF156" s="27">
        <v>0.71589999999999998</v>
      </c>
      <c r="AG156" s="20">
        <f t="shared" si="215"/>
        <v>6.7500000000000004E-2</v>
      </c>
      <c r="AH156" s="20">
        <f t="shared" si="242"/>
        <v>0.78339999999999999</v>
      </c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5">
        <v>590</v>
      </c>
      <c r="BC156" s="20">
        <f t="shared" si="216"/>
        <v>0.04</v>
      </c>
      <c r="BD156" s="20">
        <f t="shared" si="185"/>
        <v>0.71589999999999998</v>
      </c>
      <c r="BE156" s="20">
        <f t="shared" si="217"/>
        <v>4.7599999999999996E-2</v>
      </c>
      <c r="BF156" s="20">
        <f t="shared" si="243"/>
        <v>0.76349999999999996</v>
      </c>
      <c r="BG156" s="20"/>
      <c r="BH156" s="5">
        <v>3105</v>
      </c>
      <c r="BI156" s="20">
        <v>3.1800000000000002E-2</v>
      </c>
      <c r="BJ156" s="20">
        <f t="shared" si="218"/>
        <v>0.71589999999999998</v>
      </c>
      <c r="BK156" s="20">
        <f t="shared" si="219"/>
        <v>4.0800000000000003E-2</v>
      </c>
      <c r="BL156" s="20">
        <f t="shared" si="244"/>
        <v>0.75669999999999993</v>
      </c>
      <c r="BM156" s="20"/>
      <c r="BN156" s="20"/>
      <c r="BO156" s="20"/>
      <c r="BP156" s="20"/>
      <c r="BQ156" s="20"/>
      <c r="BR156" s="20"/>
      <c r="BS156" s="20"/>
      <c r="BT156" s="5">
        <v>6587.5</v>
      </c>
      <c r="BU156" s="20">
        <v>1.5900000000000001E-2</v>
      </c>
      <c r="BV156" s="20">
        <f t="shared" si="220"/>
        <v>0.71589999999999998</v>
      </c>
      <c r="BW156" s="20">
        <f t="shared" si="221"/>
        <v>3.32E-2</v>
      </c>
      <c r="BX156" s="20">
        <f t="shared" si="222"/>
        <v>0.74909999999999999</v>
      </c>
      <c r="BY156" s="20"/>
      <c r="BZ156" s="17"/>
      <c r="CA156" s="20"/>
      <c r="CB156" s="20"/>
      <c r="CC156" s="20"/>
      <c r="CD156" s="21"/>
      <c r="CE156" s="21"/>
      <c r="CF156" s="21"/>
      <c r="CG156" s="21"/>
      <c r="CH156" s="28"/>
      <c r="CI156" s="21"/>
      <c r="CJ156" s="21"/>
      <c r="CK156" s="21"/>
      <c r="CL156" s="1">
        <v>53.5</v>
      </c>
      <c r="CM156" s="27">
        <v>0</v>
      </c>
      <c r="CN156" s="27">
        <v>0.10050000000000001</v>
      </c>
      <c r="CO156" s="27">
        <f t="shared" si="223"/>
        <v>0.10050000000000001</v>
      </c>
      <c r="CP156" s="28"/>
      <c r="CQ156" s="1">
        <v>83.5</v>
      </c>
      <c r="CR156" s="27">
        <f t="shared" si="245"/>
        <v>0</v>
      </c>
      <c r="CS156" s="27">
        <f t="shared" si="245"/>
        <v>0.10050000000000001</v>
      </c>
      <c r="CT156" s="27">
        <f t="shared" si="246"/>
        <v>0.10050000000000001</v>
      </c>
      <c r="CU156" s="28"/>
      <c r="CV156" s="1">
        <v>155</v>
      </c>
      <c r="CW156" s="27">
        <f t="shared" si="247"/>
        <v>0</v>
      </c>
      <c r="CX156" s="27">
        <v>5.45E-2</v>
      </c>
      <c r="CY156" s="27">
        <f t="shared" si="248"/>
        <v>5.45E-2</v>
      </c>
      <c r="CZ156" s="28"/>
      <c r="DA156" s="1">
        <v>185</v>
      </c>
      <c r="DB156" s="27">
        <f t="shared" si="249"/>
        <v>0</v>
      </c>
      <c r="DC156" s="29">
        <f t="shared" si="249"/>
        <v>5.45E-2</v>
      </c>
      <c r="DD156" s="27">
        <f t="shared" si="250"/>
        <v>5.45E-2</v>
      </c>
      <c r="DE156" s="27"/>
      <c r="DF156" s="30">
        <v>590</v>
      </c>
      <c r="DG156" s="27">
        <f t="shared" si="226"/>
        <v>0.04</v>
      </c>
      <c r="DH156" s="27">
        <f t="shared" si="251"/>
        <v>0</v>
      </c>
      <c r="DI156" s="27">
        <v>3.4599999999999999E-2</v>
      </c>
      <c r="DJ156" s="27">
        <f t="shared" si="227"/>
        <v>3.4599999999999999E-2</v>
      </c>
      <c r="DK156" s="28"/>
      <c r="DL156" s="30">
        <v>620</v>
      </c>
      <c r="DM156" s="27">
        <f t="shared" si="256"/>
        <v>0.04</v>
      </c>
      <c r="DN156" s="27">
        <f t="shared" si="256"/>
        <v>0</v>
      </c>
      <c r="DO156" s="27">
        <f t="shared" si="256"/>
        <v>3.4599999999999999E-2</v>
      </c>
      <c r="DP156" s="27">
        <f t="shared" si="252"/>
        <v>3.4599999999999999E-2</v>
      </c>
      <c r="DQ156" s="27"/>
      <c r="DR156" s="30">
        <v>3105</v>
      </c>
      <c r="DS156" s="27">
        <f t="shared" si="229"/>
        <v>3.1800000000000002E-2</v>
      </c>
      <c r="DT156" s="27">
        <f t="shared" si="253"/>
        <v>0</v>
      </c>
      <c r="DU156" s="29">
        <v>2.76E-2</v>
      </c>
      <c r="DV156" s="27">
        <f t="shared" si="230"/>
        <v>2.76E-2</v>
      </c>
      <c r="DW156" s="28"/>
      <c r="DX156" s="1">
        <v>3135</v>
      </c>
      <c r="DY156" s="27">
        <f t="shared" si="257"/>
        <v>3.1800000000000002E-2</v>
      </c>
      <c r="DZ156" s="27">
        <f t="shared" si="257"/>
        <v>0</v>
      </c>
      <c r="EA156" s="27">
        <f t="shared" si="257"/>
        <v>2.76E-2</v>
      </c>
      <c r="EB156" s="27">
        <f t="shared" si="254"/>
        <v>2.76E-2</v>
      </c>
      <c r="EC156" s="27"/>
      <c r="ED156" s="27"/>
      <c r="EE156" s="27"/>
      <c r="EF156" s="27"/>
      <c r="EG156" s="27"/>
      <c r="EH156" s="27"/>
      <c r="EI156" s="27"/>
      <c r="EJ156" s="1">
        <v>6617.5</v>
      </c>
      <c r="EK156" s="27">
        <f t="shared" si="232"/>
        <v>1.5900000000000001E-2</v>
      </c>
      <c r="EL156" s="27">
        <f t="shared" si="233"/>
        <v>0</v>
      </c>
      <c r="EM156" s="27">
        <v>2.1499999999999998E-2</v>
      </c>
      <c r="EN156" s="27">
        <f t="shared" si="234"/>
        <v>2.1499999999999998E-2</v>
      </c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31"/>
      <c r="FN156" s="32">
        <f t="shared" si="132"/>
        <v>6</v>
      </c>
      <c r="FO156" s="32">
        <f t="shared" si="133"/>
        <v>2004</v>
      </c>
    </row>
    <row r="157" spans="2:171" ht="15" x14ac:dyDescent="0.2">
      <c r="B157" s="3">
        <v>2004</v>
      </c>
      <c r="C157" s="3">
        <v>7</v>
      </c>
      <c r="D157" s="20"/>
      <c r="E157" s="5">
        <v>9.5</v>
      </c>
      <c r="F157" s="20">
        <v>0.65910000000000002</v>
      </c>
      <c r="G157" s="27">
        <f t="shared" si="207"/>
        <v>0.19789999999999999</v>
      </c>
      <c r="H157" s="20">
        <f t="shared" si="237"/>
        <v>0.85699999999999998</v>
      </c>
      <c r="I157" s="20"/>
      <c r="J157" s="5">
        <v>9.5</v>
      </c>
      <c r="K157" s="20">
        <f t="shared" si="238"/>
        <v>0.65910000000000002</v>
      </c>
      <c r="L157" s="20">
        <f t="shared" si="208"/>
        <v>0.19789999999999999</v>
      </c>
      <c r="M157" s="20">
        <f t="shared" si="255"/>
        <v>0.85699999999999998</v>
      </c>
      <c r="N157" s="20"/>
      <c r="O157" s="5">
        <v>23.5</v>
      </c>
      <c r="P157" s="27">
        <f t="shared" ref="P157:P162" si="258">+F157</f>
        <v>0.65910000000000002</v>
      </c>
      <c r="Q157" s="20">
        <f t="shared" si="210"/>
        <v>0.11900000000000001</v>
      </c>
      <c r="R157" s="20">
        <f t="shared" si="239"/>
        <v>0.77810000000000001</v>
      </c>
      <c r="S157" s="20"/>
      <c r="T157" s="5">
        <v>125</v>
      </c>
      <c r="U157" s="20">
        <f t="shared" ref="U157:U162" si="259">+P157</f>
        <v>0.65910000000000002</v>
      </c>
      <c r="V157" s="20">
        <f t="shared" si="212"/>
        <v>7.2999999999999995E-2</v>
      </c>
      <c r="W157" s="20">
        <f t="shared" si="240"/>
        <v>0.73209999999999997</v>
      </c>
      <c r="X157" s="20"/>
      <c r="Y157" s="5">
        <v>590</v>
      </c>
      <c r="Z157" s="20">
        <v>0.04</v>
      </c>
      <c r="AA157" s="20">
        <f t="shared" ref="AA157:AA162" si="260">+U157</f>
        <v>0.65910000000000002</v>
      </c>
      <c r="AB157" s="20">
        <f t="shared" si="214"/>
        <v>5.16E-2</v>
      </c>
      <c r="AC157" s="20">
        <f t="shared" si="241"/>
        <v>0.7107</v>
      </c>
      <c r="AD157" s="20"/>
      <c r="AE157" s="5">
        <v>155</v>
      </c>
      <c r="AF157" s="27">
        <v>0.65910000000000002</v>
      </c>
      <c r="AG157" s="20">
        <f t="shared" si="215"/>
        <v>6.7500000000000004E-2</v>
      </c>
      <c r="AH157" s="20">
        <f t="shared" si="242"/>
        <v>0.72660000000000002</v>
      </c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5">
        <v>590</v>
      </c>
      <c r="BC157" s="20">
        <f t="shared" si="216"/>
        <v>0.04</v>
      </c>
      <c r="BD157" s="20">
        <f t="shared" si="185"/>
        <v>0.65910000000000002</v>
      </c>
      <c r="BE157" s="20">
        <f t="shared" si="217"/>
        <v>4.7599999999999996E-2</v>
      </c>
      <c r="BF157" s="20">
        <f t="shared" si="243"/>
        <v>0.70669999999999999</v>
      </c>
      <c r="BG157" s="20"/>
      <c r="BH157" s="5">
        <v>3105</v>
      </c>
      <c r="BI157" s="20">
        <v>3.1800000000000002E-2</v>
      </c>
      <c r="BJ157" s="20">
        <f t="shared" ref="BJ157:BJ162" si="261">+BD157</f>
        <v>0.65910000000000002</v>
      </c>
      <c r="BK157" s="20">
        <f t="shared" si="219"/>
        <v>4.0800000000000003E-2</v>
      </c>
      <c r="BL157" s="20">
        <f t="shared" si="244"/>
        <v>0.69989999999999997</v>
      </c>
      <c r="BM157" s="20"/>
      <c r="BN157" s="20"/>
      <c r="BO157" s="20"/>
      <c r="BP157" s="20"/>
      <c r="BQ157" s="20"/>
      <c r="BR157" s="20"/>
      <c r="BS157" s="20"/>
      <c r="BT157" s="5">
        <v>6587.5</v>
      </c>
      <c r="BU157" s="20">
        <v>1.5900000000000001E-2</v>
      </c>
      <c r="BV157" s="20">
        <f t="shared" ref="BV157:BV162" si="262">+BJ157</f>
        <v>0.65910000000000002</v>
      </c>
      <c r="BW157" s="20">
        <f t="shared" si="221"/>
        <v>3.32E-2</v>
      </c>
      <c r="BX157" s="20">
        <f t="shared" ref="BX157:BX162" si="263">(BV157+BW157)</f>
        <v>0.69230000000000003</v>
      </c>
      <c r="BY157" s="20"/>
      <c r="BZ157" s="17"/>
      <c r="CA157" s="20"/>
      <c r="CB157" s="20"/>
      <c r="CC157" s="20"/>
      <c r="CD157" s="21"/>
      <c r="CE157" s="21"/>
      <c r="CF157" s="21"/>
      <c r="CG157" s="21"/>
      <c r="CH157" s="28"/>
      <c r="CI157" s="21"/>
      <c r="CJ157" s="21"/>
      <c r="CK157" s="21"/>
      <c r="CL157" s="1">
        <v>53.5</v>
      </c>
      <c r="CM157" s="27">
        <v>0</v>
      </c>
      <c r="CN157" s="27">
        <v>0.10050000000000001</v>
      </c>
      <c r="CO157" s="27">
        <f t="shared" ref="CO157:CO162" si="264">(CM157+CN157)</f>
        <v>0.10050000000000001</v>
      </c>
      <c r="CP157" s="28"/>
      <c r="CQ157" s="1">
        <v>83.5</v>
      </c>
      <c r="CR157" s="27">
        <f t="shared" ref="CR157:CS159" si="265">+CM157</f>
        <v>0</v>
      </c>
      <c r="CS157" s="27">
        <f t="shared" si="265"/>
        <v>0.10050000000000001</v>
      </c>
      <c r="CT157" s="27">
        <f t="shared" si="246"/>
        <v>0.10050000000000001</v>
      </c>
      <c r="CU157" s="28"/>
      <c r="CV157" s="1">
        <v>155</v>
      </c>
      <c r="CW157" s="27">
        <f t="shared" si="247"/>
        <v>0</v>
      </c>
      <c r="CX157" s="27">
        <v>5.45E-2</v>
      </c>
      <c r="CY157" s="27">
        <f t="shared" si="248"/>
        <v>5.45E-2</v>
      </c>
      <c r="CZ157" s="28"/>
      <c r="DA157" s="1">
        <v>185</v>
      </c>
      <c r="DB157" s="27">
        <f t="shared" ref="DB157:DC159" si="266">+CW157</f>
        <v>0</v>
      </c>
      <c r="DC157" s="29">
        <f t="shared" si="266"/>
        <v>5.45E-2</v>
      </c>
      <c r="DD157" s="27">
        <f t="shared" si="250"/>
        <v>5.45E-2</v>
      </c>
      <c r="DE157" s="27"/>
      <c r="DF157" s="30">
        <v>590</v>
      </c>
      <c r="DG157" s="27">
        <f t="shared" ref="DG157:DG162" si="267">+BC157</f>
        <v>0.04</v>
      </c>
      <c r="DH157" s="27">
        <f t="shared" si="251"/>
        <v>0</v>
      </c>
      <c r="DI157" s="27">
        <v>3.4599999999999999E-2</v>
      </c>
      <c r="DJ157" s="27">
        <f t="shared" ref="DJ157:DJ162" si="268">(DH157+DI157)</f>
        <v>3.4599999999999999E-2</v>
      </c>
      <c r="DK157" s="28"/>
      <c r="DL157" s="30">
        <v>620</v>
      </c>
      <c r="DM157" s="27">
        <f t="shared" ref="DM157:DO158" si="269">+DG157</f>
        <v>0.04</v>
      </c>
      <c r="DN157" s="27">
        <f t="shared" si="269"/>
        <v>0</v>
      </c>
      <c r="DO157" s="27">
        <f t="shared" si="269"/>
        <v>3.4599999999999999E-2</v>
      </c>
      <c r="DP157" s="27">
        <f t="shared" si="252"/>
        <v>3.4599999999999999E-2</v>
      </c>
      <c r="DQ157" s="27"/>
      <c r="DR157" s="30">
        <v>3105</v>
      </c>
      <c r="DS157" s="27">
        <f t="shared" ref="DS157:DS162" si="270">+BI157</f>
        <v>3.1800000000000002E-2</v>
      </c>
      <c r="DT157" s="27">
        <f t="shared" si="253"/>
        <v>0</v>
      </c>
      <c r="DU157" s="29">
        <v>2.76E-2</v>
      </c>
      <c r="DV157" s="27">
        <f t="shared" ref="DV157:DV162" si="271">(DT157+DU157)</f>
        <v>2.76E-2</v>
      </c>
      <c r="DW157" s="28"/>
      <c r="DX157" s="1">
        <v>3135</v>
      </c>
      <c r="DY157" s="27">
        <f t="shared" ref="DY157:EA158" si="272">+DS157</f>
        <v>3.1800000000000002E-2</v>
      </c>
      <c r="DZ157" s="27">
        <f t="shared" si="272"/>
        <v>0</v>
      </c>
      <c r="EA157" s="27">
        <f t="shared" si="272"/>
        <v>2.76E-2</v>
      </c>
      <c r="EB157" s="27">
        <f t="shared" si="254"/>
        <v>2.76E-2</v>
      </c>
      <c r="EC157" s="27"/>
      <c r="ED157" s="27"/>
      <c r="EE157" s="27"/>
      <c r="EF157" s="27"/>
      <c r="EG157" s="27"/>
      <c r="EH157" s="27"/>
      <c r="EI157" s="27"/>
      <c r="EJ157" s="1">
        <v>6617.5</v>
      </c>
      <c r="EK157" s="27">
        <f t="shared" ref="EK157:EK162" si="273">+BU157</f>
        <v>1.5900000000000001E-2</v>
      </c>
      <c r="EL157" s="27">
        <f t="shared" ref="EL157:EL162" si="274">+DZ157</f>
        <v>0</v>
      </c>
      <c r="EM157" s="27">
        <v>2.1499999999999998E-2</v>
      </c>
      <c r="EN157" s="27">
        <f t="shared" ref="EN157:EN162" si="275">(EL157+EM157)</f>
        <v>2.1499999999999998E-2</v>
      </c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31"/>
      <c r="FN157" s="32">
        <f t="shared" si="132"/>
        <v>7</v>
      </c>
      <c r="FO157" s="32">
        <f t="shared" si="133"/>
        <v>2004</v>
      </c>
    </row>
    <row r="158" spans="2:171" ht="15" x14ac:dyDescent="0.2">
      <c r="B158" s="3">
        <v>2004</v>
      </c>
      <c r="C158" s="3">
        <v>8</v>
      </c>
      <c r="D158" s="20"/>
      <c r="E158" s="5">
        <v>9.5</v>
      </c>
      <c r="F158" s="20">
        <v>0.63970000000000005</v>
      </c>
      <c r="G158" s="27">
        <f t="shared" si="207"/>
        <v>0.19789999999999999</v>
      </c>
      <c r="H158" s="20">
        <f t="shared" si="237"/>
        <v>0.83760000000000001</v>
      </c>
      <c r="I158" s="20"/>
      <c r="J158" s="5">
        <v>9.5</v>
      </c>
      <c r="K158" s="20">
        <f t="shared" si="238"/>
        <v>0.63970000000000005</v>
      </c>
      <c r="L158" s="20">
        <f t="shared" si="208"/>
        <v>0.19789999999999999</v>
      </c>
      <c r="M158" s="20">
        <f t="shared" si="255"/>
        <v>0.83760000000000001</v>
      </c>
      <c r="N158" s="20"/>
      <c r="O158" s="5">
        <v>23.5</v>
      </c>
      <c r="P158" s="27">
        <f t="shared" si="258"/>
        <v>0.63970000000000005</v>
      </c>
      <c r="Q158" s="20">
        <f t="shared" si="210"/>
        <v>0.11900000000000001</v>
      </c>
      <c r="R158" s="20">
        <f t="shared" si="239"/>
        <v>0.75870000000000004</v>
      </c>
      <c r="S158" s="20"/>
      <c r="T158" s="5">
        <v>125</v>
      </c>
      <c r="U158" s="20">
        <f t="shared" si="259"/>
        <v>0.63970000000000005</v>
      </c>
      <c r="V158" s="20">
        <f t="shared" si="212"/>
        <v>7.2999999999999995E-2</v>
      </c>
      <c r="W158" s="20">
        <f t="shared" si="240"/>
        <v>0.7127</v>
      </c>
      <c r="X158" s="20"/>
      <c r="Y158" s="5">
        <v>590</v>
      </c>
      <c r="Z158" s="20">
        <v>0.04</v>
      </c>
      <c r="AA158" s="20">
        <f t="shared" si="260"/>
        <v>0.63970000000000005</v>
      </c>
      <c r="AB158" s="20">
        <f t="shared" si="214"/>
        <v>5.16E-2</v>
      </c>
      <c r="AC158" s="20">
        <f t="shared" si="241"/>
        <v>0.69130000000000003</v>
      </c>
      <c r="AD158" s="20"/>
      <c r="AE158" s="5">
        <v>155</v>
      </c>
      <c r="AF158" s="27">
        <v>0.63970000000000005</v>
      </c>
      <c r="AG158" s="20">
        <f t="shared" si="215"/>
        <v>6.7500000000000004E-2</v>
      </c>
      <c r="AH158" s="20">
        <f t="shared" si="242"/>
        <v>0.70720000000000005</v>
      </c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5">
        <v>590</v>
      </c>
      <c r="BC158" s="20">
        <f t="shared" si="216"/>
        <v>0.04</v>
      </c>
      <c r="BD158" s="20">
        <f t="shared" si="185"/>
        <v>0.63970000000000005</v>
      </c>
      <c r="BE158" s="20">
        <f t="shared" si="217"/>
        <v>4.7599999999999996E-2</v>
      </c>
      <c r="BF158" s="20">
        <f t="shared" si="243"/>
        <v>0.68730000000000002</v>
      </c>
      <c r="BG158" s="20"/>
      <c r="BH158" s="5">
        <v>3105</v>
      </c>
      <c r="BI158" s="20">
        <v>3.1800000000000002E-2</v>
      </c>
      <c r="BJ158" s="20">
        <f t="shared" si="261"/>
        <v>0.63970000000000005</v>
      </c>
      <c r="BK158" s="20">
        <f t="shared" si="219"/>
        <v>4.0800000000000003E-2</v>
      </c>
      <c r="BL158" s="20">
        <f t="shared" si="244"/>
        <v>0.6805000000000001</v>
      </c>
      <c r="BM158" s="20"/>
      <c r="BN158" s="20"/>
      <c r="BO158" s="20"/>
      <c r="BP158" s="20"/>
      <c r="BQ158" s="20"/>
      <c r="BR158" s="20"/>
      <c r="BS158" s="20"/>
      <c r="BT158" s="5">
        <v>6587.5</v>
      </c>
      <c r="BU158" s="20">
        <v>1.5900000000000001E-2</v>
      </c>
      <c r="BV158" s="20">
        <f t="shared" si="262"/>
        <v>0.63970000000000005</v>
      </c>
      <c r="BW158" s="20">
        <f t="shared" si="221"/>
        <v>3.32E-2</v>
      </c>
      <c r="BX158" s="20">
        <f t="shared" si="263"/>
        <v>0.67290000000000005</v>
      </c>
      <c r="BY158" s="20"/>
      <c r="BZ158" s="17"/>
      <c r="CA158" s="20"/>
      <c r="CB158" s="20"/>
      <c r="CC158" s="20"/>
      <c r="CD158" s="21"/>
      <c r="CE158" s="21"/>
      <c r="CF158" s="21"/>
      <c r="CG158" s="21"/>
      <c r="CH158" s="28"/>
      <c r="CI158" s="21"/>
      <c r="CJ158" s="21"/>
      <c r="CK158" s="21"/>
      <c r="CL158" s="1">
        <v>53.5</v>
      </c>
      <c r="CM158" s="27">
        <v>0</v>
      </c>
      <c r="CN158" s="27">
        <v>0.10050000000000001</v>
      </c>
      <c r="CO158" s="27">
        <f t="shared" si="264"/>
        <v>0.10050000000000001</v>
      </c>
      <c r="CP158" s="28"/>
      <c r="CQ158" s="1">
        <v>83.5</v>
      </c>
      <c r="CR158" s="27">
        <f t="shared" si="265"/>
        <v>0</v>
      </c>
      <c r="CS158" s="27">
        <f t="shared" si="265"/>
        <v>0.10050000000000001</v>
      </c>
      <c r="CT158" s="27">
        <f t="shared" si="246"/>
        <v>0.10050000000000001</v>
      </c>
      <c r="CU158" s="28"/>
      <c r="CV158" s="1">
        <v>155</v>
      </c>
      <c r="CW158" s="27">
        <f t="shared" si="247"/>
        <v>0</v>
      </c>
      <c r="CX158" s="27">
        <v>5.45E-2</v>
      </c>
      <c r="CY158" s="27">
        <f t="shared" si="248"/>
        <v>5.45E-2</v>
      </c>
      <c r="CZ158" s="28"/>
      <c r="DA158" s="1">
        <v>185</v>
      </c>
      <c r="DB158" s="27">
        <f t="shared" si="266"/>
        <v>0</v>
      </c>
      <c r="DC158" s="29">
        <f t="shared" si="266"/>
        <v>5.45E-2</v>
      </c>
      <c r="DD158" s="27">
        <f t="shared" si="250"/>
        <v>5.45E-2</v>
      </c>
      <c r="DE158" s="27"/>
      <c r="DF158" s="30">
        <v>590</v>
      </c>
      <c r="DG158" s="27">
        <f t="shared" si="267"/>
        <v>0.04</v>
      </c>
      <c r="DH158" s="27">
        <f t="shared" si="251"/>
        <v>0</v>
      </c>
      <c r="DI158" s="27">
        <v>3.4599999999999999E-2</v>
      </c>
      <c r="DJ158" s="27">
        <f t="shared" si="268"/>
        <v>3.4599999999999999E-2</v>
      </c>
      <c r="DK158" s="28"/>
      <c r="DL158" s="30">
        <v>620</v>
      </c>
      <c r="DM158" s="27">
        <f t="shared" si="269"/>
        <v>0.04</v>
      </c>
      <c r="DN158" s="27">
        <f t="shared" si="269"/>
        <v>0</v>
      </c>
      <c r="DO158" s="27">
        <f t="shared" si="269"/>
        <v>3.4599999999999999E-2</v>
      </c>
      <c r="DP158" s="27">
        <f t="shared" si="252"/>
        <v>3.4599999999999999E-2</v>
      </c>
      <c r="DQ158" s="27"/>
      <c r="DR158" s="30">
        <v>3105</v>
      </c>
      <c r="DS158" s="27">
        <f t="shared" si="270"/>
        <v>3.1800000000000002E-2</v>
      </c>
      <c r="DT158" s="27">
        <f t="shared" si="253"/>
        <v>0</v>
      </c>
      <c r="DU158" s="29">
        <v>2.76E-2</v>
      </c>
      <c r="DV158" s="27">
        <f t="shared" si="271"/>
        <v>2.76E-2</v>
      </c>
      <c r="DW158" s="28"/>
      <c r="DX158" s="1">
        <v>3135</v>
      </c>
      <c r="DY158" s="27">
        <f t="shared" si="272"/>
        <v>3.1800000000000002E-2</v>
      </c>
      <c r="DZ158" s="27">
        <f t="shared" si="272"/>
        <v>0</v>
      </c>
      <c r="EA158" s="27">
        <f t="shared" si="272"/>
        <v>2.76E-2</v>
      </c>
      <c r="EB158" s="27">
        <f t="shared" si="254"/>
        <v>2.76E-2</v>
      </c>
      <c r="EC158" s="27"/>
      <c r="ED158" s="27"/>
      <c r="EE158" s="27"/>
      <c r="EF158" s="27"/>
      <c r="EG158" s="27"/>
      <c r="EH158" s="27"/>
      <c r="EI158" s="27"/>
      <c r="EJ158" s="1">
        <v>6617.5</v>
      </c>
      <c r="EK158" s="27">
        <f t="shared" si="273"/>
        <v>1.5900000000000001E-2</v>
      </c>
      <c r="EL158" s="27">
        <f t="shared" si="274"/>
        <v>0</v>
      </c>
      <c r="EM158" s="27">
        <v>2.1499999999999998E-2</v>
      </c>
      <c r="EN158" s="27">
        <f t="shared" si="275"/>
        <v>2.1499999999999998E-2</v>
      </c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31"/>
      <c r="FN158" s="32">
        <f t="shared" si="132"/>
        <v>8</v>
      </c>
      <c r="FO158" s="32">
        <f t="shared" si="133"/>
        <v>2004</v>
      </c>
    </row>
    <row r="159" spans="2:171" ht="15" x14ac:dyDescent="0.2">
      <c r="B159" s="3">
        <v>2004</v>
      </c>
      <c r="C159" s="3">
        <v>9</v>
      </c>
      <c r="D159" s="20"/>
      <c r="E159" s="5">
        <v>9.5</v>
      </c>
      <c r="F159" s="20">
        <v>0.55810000000000004</v>
      </c>
      <c r="G159" s="27">
        <f t="shared" si="207"/>
        <v>0.19789999999999999</v>
      </c>
      <c r="H159" s="20">
        <f t="shared" si="237"/>
        <v>0.75600000000000001</v>
      </c>
      <c r="I159" s="20"/>
      <c r="J159" s="5">
        <v>9.5</v>
      </c>
      <c r="K159" s="20">
        <f t="shared" si="238"/>
        <v>0.55810000000000004</v>
      </c>
      <c r="L159" s="20">
        <f t="shared" si="208"/>
        <v>0.19789999999999999</v>
      </c>
      <c r="M159" s="20">
        <f t="shared" si="255"/>
        <v>0.75600000000000001</v>
      </c>
      <c r="N159" s="20"/>
      <c r="O159" s="5">
        <v>23.5</v>
      </c>
      <c r="P159" s="27">
        <f t="shared" si="258"/>
        <v>0.55810000000000004</v>
      </c>
      <c r="Q159" s="20">
        <f t="shared" si="210"/>
        <v>0.11900000000000001</v>
      </c>
      <c r="R159" s="20">
        <f t="shared" si="239"/>
        <v>0.67710000000000004</v>
      </c>
      <c r="S159" s="20"/>
      <c r="T159" s="5">
        <v>125</v>
      </c>
      <c r="U159" s="20">
        <f t="shared" si="259"/>
        <v>0.55810000000000004</v>
      </c>
      <c r="V159" s="20">
        <f t="shared" si="212"/>
        <v>7.2999999999999995E-2</v>
      </c>
      <c r="W159" s="20">
        <f t="shared" si="240"/>
        <v>0.63109999999999999</v>
      </c>
      <c r="X159" s="20"/>
      <c r="Y159" s="5">
        <v>590</v>
      </c>
      <c r="Z159" s="20">
        <v>0.04</v>
      </c>
      <c r="AA159" s="20">
        <f t="shared" si="260"/>
        <v>0.55810000000000004</v>
      </c>
      <c r="AB159" s="20">
        <f t="shared" si="214"/>
        <v>5.16E-2</v>
      </c>
      <c r="AC159" s="20">
        <f t="shared" si="241"/>
        <v>0.60970000000000002</v>
      </c>
      <c r="AD159" s="20"/>
      <c r="AE159" s="5">
        <v>155</v>
      </c>
      <c r="AF159" s="27">
        <v>0.55810000000000004</v>
      </c>
      <c r="AG159" s="20">
        <f t="shared" si="215"/>
        <v>6.7500000000000004E-2</v>
      </c>
      <c r="AH159" s="20">
        <f t="shared" si="242"/>
        <v>0.62560000000000004</v>
      </c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5">
        <v>590</v>
      </c>
      <c r="BC159" s="20">
        <f t="shared" si="216"/>
        <v>0.04</v>
      </c>
      <c r="BD159" s="20">
        <f t="shared" si="185"/>
        <v>0.55810000000000004</v>
      </c>
      <c r="BE159" s="20">
        <f t="shared" si="217"/>
        <v>4.7599999999999996E-2</v>
      </c>
      <c r="BF159" s="20">
        <f t="shared" si="243"/>
        <v>0.60570000000000002</v>
      </c>
      <c r="BG159" s="20"/>
      <c r="BH159" s="5">
        <v>3105</v>
      </c>
      <c r="BI159" s="20">
        <v>3.1800000000000002E-2</v>
      </c>
      <c r="BJ159" s="20">
        <f t="shared" si="261"/>
        <v>0.55810000000000004</v>
      </c>
      <c r="BK159" s="20">
        <f t="shared" si="219"/>
        <v>4.0800000000000003E-2</v>
      </c>
      <c r="BL159" s="20">
        <f t="shared" si="244"/>
        <v>0.59889999999999999</v>
      </c>
      <c r="BM159" s="20"/>
      <c r="BN159" s="20"/>
      <c r="BO159" s="20"/>
      <c r="BP159" s="20"/>
      <c r="BQ159" s="20"/>
      <c r="BR159" s="20"/>
      <c r="BS159" s="20"/>
      <c r="BT159" s="5">
        <v>6587.5</v>
      </c>
      <c r="BU159" s="20">
        <v>1.5900000000000001E-2</v>
      </c>
      <c r="BV159" s="20">
        <f t="shared" si="262"/>
        <v>0.55810000000000004</v>
      </c>
      <c r="BW159" s="20">
        <f t="shared" si="221"/>
        <v>3.32E-2</v>
      </c>
      <c r="BX159" s="20">
        <f t="shared" si="263"/>
        <v>0.59130000000000005</v>
      </c>
      <c r="BY159" s="20"/>
      <c r="BZ159" s="17"/>
      <c r="CA159" s="20"/>
      <c r="CB159" s="20"/>
      <c r="CC159" s="20"/>
      <c r="CD159" s="21"/>
      <c r="CE159" s="21"/>
      <c r="CF159" s="21"/>
      <c r="CG159" s="21"/>
      <c r="CH159" s="28"/>
      <c r="CI159" s="21"/>
      <c r="CJ159" s="21"/>
      <c r="CK159" s="21"/>
      <c r="CL159" s="1">
        <v>53.5</v>
      </c>
      <c r="CM159" s="27">
        <v>0</v>
      </c>
      <c r="CN159" s="27">
        <v>0.10050000000000001</v>
      </c>
      <c r="CO159" s="27">
        <f t="shared" si="264"/>
        <v>0.10050000000000001</v>
      </c>
      <c r="CP159" s="28"/>
      <c r="CQ159" s="1">
        <v>83.5</v>
      </c>
      <c r="CR159" s="27">
        <f t="shared" si="265"/>
        <v>0</v>
      </c>
      <c r="CS159" s="27">
        <f t="shared" si="265"/>
        <v>0.10050000000000001</v>
      </c>
      <c r="CT159" s="27">
        <f t="shared" si="246"/>
        <v>0.10050000000000001</v>
      </c>
      <c r="CU159" s="28"/>
      <c r="CV159" s="1">
        <v>155</v>
      </c>
      <c r="CW159" s="27">
        <f t="shared" si="247"/>
        <v>0</v>
      </c>
      <c r="CX159" s="27">
        <v>5.45E-2</v>
      </c>
      <c r="CY159" s="27">
        <f t="shared" si="248"/>
        <v>5.45E-2</v>
      </c>
      <c r="CZ159" s="28"/>
      <c r="DA159" s="1">
        <v>185</v>
      </c>
      <c r="DB159" s="27">
        <f t="shared" si="266"/>
        <v>0</v>
      </c>
      <c r="DC159" s="29">
        <f t="shared" si="266"/>
        <v>5.45E-2</v>
      </c>
      <c r="DD159" s="27">
        <f t="shared" si="250"/>
        <v>5.45E-2</v>
      </c>
      <c r="DE159" s="27"/>
      <c r="DF159" s="30">
        <v>590</v>
      </c>
      <c r="DG159" s="27">
        <f t="shared" si="267"/>
        <v>0.04</v>
      </c>
      <c r="DH159" s="27">
        <f t="shared" si="251"/>
        <v>0</v>
      </c>
      <c r="DI159" s="27">
        <v>3.4599999999999999E-2</v>
      </c>
      <c r="DJ159" s="27">
        <f t="shared" si="268"/>
        <v>3.4599999999999999E-2</v>
      </c>
      <c r="DK159" s="28"/>
      <c r="DL159" s="30">
        <v>620</v>
      </c>
      <c r="DM159" s="27">
        <f t="shared" ref="DM159:DO160" si="276">+DG159</f>
        <v>0.04</v>
      </c>
      <c r="DN159" s="27">
        <f t="shared" si="276"/>
        <v>0</v>
      </c>
      <c r="DO159" s="27">
        <f t="shared" si="276"/>
        <v>3.4599999999999999E-2</v>
      </c>
      <c r="DP159" s="27">
        <f t="shared" si="252"/>
        <v>3.4599999999999999E-2</v>
      </c>
      <c r="DQ159" s="27"/>
      <c r="DR159" s="30">
        <v>3105</v>
      </c>
      <c r="DS159" s="27">
        <f t="shared" si="270"/>
        <v>3.1800000000000002E-2</v>
      </c>
      <c r="DT159" s="27">
        <f t="shared" si="253"/>
        <v>0</v>
      </c>
      <c r="DU159" s="29">
        <v>2.76E-2</v>
      </c>
      <c r="DV159" s="27">
        <f t="shared" si="271"/>
        <v>2.76E-2</v>
      </c>
      <c r="DW159" s="28"/>
      <c r="DX159" s="1">
        <v>3135</v>
      </c>
      <c r="DY159" s="27">
        <f t="shared" ref="DY159:EA160" si="277">+DS159</f>
        <v>3.1800000000000002E-2</v>
      </c>
      <c r="DZ159" s="27">
        <f t="shared" si="277"/>
        <v>0</v>
      </c>
      <c r="EA159" s="27">
        <f t="shared" si="277"/>
        <v>2.76E-2</v>
      </c>
      <c r="EB159" s="27">
        <f t="shared" si="254"/>
        <v>2.76E-2</v>
      </c>
      <c r="EC159" s="27"/>
      <c r="ED159" s="27"/>
      <c r="EE159" s="27"/>
      <c r="EF159" s="27"/>
      <c r="EG159" s="27"/>
      <c r="EH159" s="27"/>
      <c r="EI159" s="27"/>
      <c r="EJ159" s="1">
        <v>6617.5</v>
      </c>
      <c r="EK159" s="27">
        <f t="shared" si="273"/>
        <v>1.5900000000000001E-2</v>
      </c>
      <c r="EL159" s="27">
        <f t="shared" si="274"/>
        <v>0</v>
      </c>
      <c r="EM159" s="27">
        <v>2.1499999999999998E-2</v>
      </c>
      <c r="EN159" s="27">
        <f t="shared" si="275"/>
        <v>2.1499999999999998E-2</v>
      </c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31"/>
      <c r="FN159" s="32">
        <f t="shared" si="132"/>
        <v>9</v>
      </c>
      <c r="FO159" s="32">
        <f t="shared" si="133"/>
        <v>2004</v>
      </c>
    </row>
    <row r="160" spans="2:171" ht="15" x14ac:dyDescent="0.2">
      <c r="B160" s="3">
        <v>2004</v>
      </c>
      <c r="C160" s="3">
        <v>10</v>
      </c>
      <c r="D160" s="20"/>
      <c r="E160" s="5">
        <v>9.5</v>
      </c>
      <c r="F160" s="20">
        <v>0.62129999999999996</v>
      </c>
      <c r="G160" s="27">
        <f t="shared" si="207"/>
        <v>0.19789999999999999</v>
      </c>
      <c r="H160" s="20">
        <f t="shared" ref="H160:H165" si="278">(F160+G160)</f>
        <v>0.81919999999999993</v>
      </c>
      <c r="I160" s="20"/>
      <c r="J160" s="5">
        <v>9.5</v>
      </c>
      <c r="K160" s="20">
        <f t="shared" ref="K160:K165" si="279">+F160</f>
        <v>0.62129999999999996</v>
      </c>
      <c r="L160" s="20">
        <f t="shared" si="208"/>
        <v>0.19789999999999999</v>
      </c>
      <c r="M160" s="20">
        <f t="shared" si="255"/>
        <v>0.81919999999999993</v>
      </c>
      <c r="N160" s="20"/>
      <c r="O160" s="5">
        <v>23.5</v>
      </c>
      <c r="P160" s="27">
        <f t="shared" si="258"/>
        <v>0.62129999999999996</v>
      </c>
      <c r="Q160" s="20">
        <f t="shared" si="210"/>
        <v>0.11900000000000001</v>
      </c>
      <c r="R160" s="20">
        <f t="shared" ref="R160:R165" si="280">(P160+Q160)</f>
        <v>0.74029999999999996</v>
      </c>
      <c r="S160" s="20"/>
      <c r="T160" s="5">
        <v>125</v>
      </c>
      <c r="U160" s="20">
        <f t="shared" si="259"/>
        <v>0.62129999999999996</v>
      </c>
      <c r="V160" s="20">
        <f t="shared" si="212"/>
        <v>7.2999999999999995E-2</v>
      </c>
      <c r="W160" s="20">
        <f t="shared" ref="W160:W165" si="281">(U160+V160)</f>
        <v>0.69429999999999992</v>
      </c>
      <c r="X160" s="20"/>
      <c r="Y160" s="5">
        <v>590</v>
      </c>
      <c r="Z160" s="20">
        <v>0.04</v>
      </c>
      <c r="AA160" s="20">
        <f t="shared" si="260"/>
        <v>0.62129999999999996</v>
      </c>
      <c r="AB160" s="20">
        <f t="shared" si="214"/>
        <v>5.16E-2</v>
      </c>
      <c r="AC160" s="20">
        <f t="shared" ref="AC160:AC165" si="282">(AA160+AB160)</f>
        <v>0.67289999999999994</v>
      </c>
      <c r="AD160" s="20"/>
      <c r="AE160" s="5">
        <v>155</v>
      </c>
      <c r="AF160" s="27">
        <v>0.62129999999999996</v>
      </c>
      <c r="AG160" s="20">
        <f t="shared" si="215"/>
        <v>6.7500000000000004E-2</v>
      </c>
      <c r="AH160" s="20">
        <f t="shared" ref="AH160:AH165" si="283">(AF160+AG160)</f>
        <v>0.68879999999999997</v>
      </c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5">
        <v>590</v>
      </c>
      <c r="BC160" s="20">
        <f t="shared" si="216"/>
        <v>0.04</v>
      </c>
      <c r="BD160" s="20">
        <f t="shared" si="185"/>
        <v>0.62129999999999996</v>
      </c>
      <c r="BE160" s="20">
        <f t="shared" si="217"/>
        <v>4.7599999999999996E-2</v>
      </c>
      <c r="BF160" s="20">
        <f t="shared" ref="BF160:BF165" si="284">(BD160+BE160)</f>
        <v>0.66889999999999994</v>
      </c>
      <c r="BG160" s="20"/>
      <c r="BH160" s="5">
        <v>3105</v>
      </c>
      <c r="BI160" s="20">
        <v>3.1800000000000002E-2</v>
      </c>
      <c r="BJ160" s="20">
        <f t="shared" si="261"/>
        <v>0.62129999999999996</v>
      </c>
      <c r="BK160" s="20">
        <f t="shared" si="219"/>
        <v>4.0800000000000003E-2</v>
      </c>
      <c r="BL160" s="20">
        <f t="shared" ref="BL160:BL165" si="285">(BJ160+BK160)</f>
        <v>0.66209999999999991</v>
      </c>
      <c r="BM160" s="20"/>
      <c r="BN160" s="20"/>
      <c r="BO160" s="20"/>
      <c r="BP160" s="20"/>
      <c r="BQ160" s="20"/>
      <c r="BR160" s="20"/>
      <c r="BS160" s="20"/>
      <c r="BT160" s="5">
        <v>6587.5</v>
      </c>
      <c r="BU160" s="20">
        <v>1.5900000000000001E-2</v>
      </c>
      <c r="BV160" s="20">
        <f t="shared" si="262"/>
        <v>0.62129999999999996</v>
      </c>
      <c r="BW160" s="20">
        <f t="shared" si="221"/>
        <v>3.32E-2</v>
      </c>
      <c r="BX160" s="20">
        <f t="shared" si="263"/>
        <v>0.65449999999999997</v>
      </c>
      <c r="BY160" s="20"/>
      <c r="BZ160" s="17"/>
      <c r="CA160" s="20"/>
      <c r="CB160" s="20"/>
      <c r="CC160" s="20"/>
      <c r="CD160" s="21"/>
      <c r="CE160" s="21"/>
      <c r="CF160" s="21"/>
      <c r="CG160" s="21"/>
      <c r="CH160" s="28"/>
      <c r="CI160" s="21"/>
      <c r="CJ160" s="21"/>
      <c r="CK160" s="21"/>
      <c r="CL160" s="1">
        <v>53.5</v>
      </c>
      <c r="CM160" s="27">
        <v>0</v>
      </c>
      <c r="CN160" s="27">
        <v>0.10050000000000001</v>
      </c>
      <c r="CO160" s="27">
        <f t="shared" si="264"/>
        <v>0.10050000000000001</v>
      </c>
      <c r="CP160" s="28"/>
      <c r="CQ160" s="1">
        <v>83.5</v>
      </c>
      <c r="CR160" s="27">
        <f t="shared" ref="CR160:CS162" si="286">+CM160</f>
        <v>0</v>
      </c>
      <c r="CS160" s="27">
        <f t="shared" si="286"/>
        <v>0.10050000000000001</v>
      </c>
      <c r="CT160" s="27">
        <f t="shared" ref="CT160:CT165" si="287">(CR160+CS160)</f>
        <v>0.10050000000000001</v>
      </c>
      <c r="CU160" s="28"/>
      <c r="CV160" s="1">
        <v>155</v>
      </c>
      <c r="CW160" s="27">
        <f t="shared" ref="CW160:CW165" si="288">+CR160</f>
        <v>0</v>
      </c>
      <c r="CX160" s="27">
        <v>5.45E-2</v>
      </c>
      <c r="CY160" s="27">
        <f t="shared" ref="CY160:CY165" si="289">(CW160+CX160)</f>
        <v>5.45E-2</v>
      </c>
      <c r="CZ160" s="28"/>
      <c r="DA160" s="1">
        <v>185</v>
      </c>
      <c r="DB160" s="27">
        <f t="shared" ref="DB160:DC162" si="290">+CW160</f>
        <v>0</v>
      </c>
      <c r="DC160" s="29">
        <f t="shared" si="290"/>
        <v>5.45E-2</v>
      </c>
      <c r="DD160" s="27">
        <f t="shared" ref="DD160:DD165" si="291">(DB160+DC160)</f>
        <v>5.45E-2</v>
      </c>
      <c r="DE160" s="27"/>
      <c r="DF160" s="30">
        <v>590</v>
      </c>
      <c r="DG160" s="27">
        <f t="shared" si="267"/>
        <v>0.04</v>
      </c>
      <c r="DH160" s="27">
        <f t="shared" ref="DH160:DH165" si="292">+DB160</f>
        <v>0</v>
      </c>
      <c r="DI160" s="27">
        <v>3.4599999999999999E-2</v>
      </c>
      <c r="DJ160" s="27">
        <f t="shared" si="268"/>
        <v>3.4599999999999999E-2</v>
      </c>
      <c r="DK160" s="28"/>
      <c r="DL160" s="30">
        <v>620</v>
      </c>
      <c r="DM160" s="27">
        <f t="shared" si="276"/>
        <v>0.04</v>
      </c>
      <c r="DN160" s="27">
        <f t="shared" si="276"/>
        <v>0</v>
      </c>
      <c r="DO160" s="27">
        <f t="shared" si="276"/>
        <v>3.4599999999999999E-2</v>
      </c>
      <c r="DP160" s="27">
        <f t="shared" ref="DP160:DP165" si="293">(DN160+DO160)</f>
        <v>3.4599999999999999E-2</v>
      </c>
      <c r="DQ160" s="27"/>
      <c r="DR160" s="30">
        <v>3105</v>
      </c>
      <c r="DS160" s="27">
        <f t="shared" si="270"/>
        <v>3.1800000000000002E-2</v>
      </c>
      <c r="DT160" s="27">
        <f t="shared" ref="DT160:DT165" si="294">+DN160</f>
        <v>0</v>
      </c>
      <c r="DU160" s="29">
        <v>2.76E-2</v>
      </c>
      <c r="DV160" s="27">
        <f t="shared" si="271"/>
        <v>2.76E-2</v>
      </c>
      <c r="DW160" s="28"/>
      <c r="DX160" s="1">
        <v>3135</v>
      </c>
      <c r="DY160" s="27">
        <f t="shared" si="277"/>
        <v>3.1800000000000002E-2</v>
      </c>
      <c r="DZ160" s="27">
        <f t="shared" si="277"/>
        <v>0</v>
      </c>
      <c r="EA160" s="27">
        <f t="shared" si="277"/>
        <v>2.76E-2</v>
      </c>
      <c r="EB160" s="27">
        <f t="shared" ref="EB160:EB165" si="295">(DZ160+EA160)</f>
        <v>2.76E-2</v>
      </c>
      <c r="EC160" s="27"/>
      <c r="ED160" s="27"/>
      <c r="EE160" s="27"/>
      <c r="EF160" s="27"/>
      <c r="EG160" s="27"/>
      <c r="EH160" s="27"/>
      <c r="EI160" s="27"/>
      <c r="EJ160" s="1">
        <v>6617.5</v>
      </c>
      <c r="EK160" s="27">
        <f t="shared" si="273"/>
        <v>1.5900000000000001E-2</v>
      </c>
      <c r="EL160" s="27">
        <f t="shared" si="274"/>
        <v>0</v>
      </c>
      <c r="EM160" s="27">
        <v>2.1499999999999998E-2</v>
      </c>
      <c r="EN160" s="27">
        <f t="shared" si="275"/>
        <v>2.1499999999999998E-2</v>
      </c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31"/>
      <c r="FN160" s="32">
        <f t="shared" si="132"/>
        <v>10</v>
      </c>
      <c r="FO160" s="32">
        <f t="shared" si="133"/>
        <v>2004</v>
      </c>
    </row>
    <row r="161" spans="2:171" ht="15" x14ac:dyDescent="0.2">
      <c r="B161" s="3">
        <v>2004</v>
      </c>
      <c r="C161" s="3">
        <v>11</v>
      </c>
      <c r="D161" s="20"/>
      <c r="E161" s="5">
        <v>9.5</v>
      </c>
      <c r="F161" s="20">
        <v>0.90200000000000002</v>
      </c>
      <c r="G161" s="27">
        <f t="shared" si="207"/>
        <v>0.19789999999999999</v>
      </c>
      <c r="H161" s="20">
        <f t="shared" si="278"/>
        <v>1.0999000000000001</v>
      </c>
      <c r="I161" s="20"/>
      <c r="J161" s="5">
        <v>9.5</v>
      </c>
      <c r="K161" s="20">
        <f t="shared" si="279"/>
        <v>0.90200000000000002</v>
      </c>
      <c r="L161" s="20">
        <f t="shared" si="208"/>
        <v>0.19789999999999999</v>
      </c>
      <c r="M161" s="20">
        <f t="shared" ref="M161:M166" si="296">(K161+L161)</f>
        <v>1.0999000000000001</v>
      </c>
      <c r="N161" s="20"/>
      <c r="O161" s="5">
        <v>23.5</v>
      </c>
      <c r="P161" s="27">
        <f t="shared" si="258"/>
        <v>0.90200000000000002</v>
      </c>
      <c r="Q161" s="20">
        <f t="shared" si="210"/>
        <v>0.11900000000000001</v>
      </c>
      <c r="R161" s="20">
        <f t="shared" si="280"/>
        <v>1.0210000000000001</v>
      </c>
      <c r="S161" s="20"/>
      <c r="T161" s="5">
        <v>125</v>
      </c>
      <c r="U161" s="20">
        <f t="shared" si="259"/>
        <v>0.90200000000000002</v>
      </c>
      <c r="V161" s="20">
        <f t="shared" si="212"/>
        <v>7.2999999999999995E-2</v>
      </c>
      <c r="W161" s="20">
        <f t="shared" si="281"/>
        <v>0.97499999999999998</v>
      </c>
      <c r="X161" s="20"/>
      <c r="Y161" s="5">
        <v>590</v>
      </c>
      <c r="Z161" s="20">
        <v>0.04</v>
      </c>
      <c r="AA161" s="20">
        <f t="shared" si="260"/>
        <v>0.90200000000000002</v>
      </c>
      <c r="AB161" s="20">
        <f t="shared" si="214"/>
        <v>5.16E-2</v>
      </c>
      <c r="AC161" s="20">
        <f t="shared" si="282"/>
        <v>0.9536</v>
      </c>
      <c r="AD161" s="20"/>
      <c r="AE161" s="5">
        <v>155</v>
      </c>
      <c r="AF161" s="27">
        <v>0.81920000000000004</v>
      </c>
      <c r="AG161" s="20">
        <f t="shared" si="215"/>
        <v>6.7500000000000004E-2</v>
      </c>
      <c r="AH161" s="20">
        <f t="shared" si="283"/>
        <v>0.88670000000000004</v>
      </c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5">
        <v>590</v>
      </c>
      <c r="BC161" s="20">
        <f t="shared" si="216"/>
        <v>0.04</v>
      </c>
      <c r="BD161" s="20">
        <f t="shared" si="185"/>
        <v>0.81920000000000004</v>
      </c>
      <c r="BE161" s="20">
        <f t="shared" si="217"/>
        <v>4.7599999999999996E-2</v>
      </c>
      <c r="BF161" s="20">
        <f t="shared" si="284"/>
        <v>0.86680000000000001</v>
      </c>
      <c r="BG161" s="20"/>
      <c r="BH161" s="5">
        <v>3105</v>
      </c>
      <c r="BI161" s="20">
        <v>3.1800000000000002E-2</v>
      </c>
      <c r="BJ161" s="20">
        <f t="shared" si="261"/>
        <v>0.81920000000000004</v>
      </c>
      <c r="BK161" s="20">
        <f t="shared" si="219"/>
        <v>4.0800000000000003E-2</v>
      </c>
      <c r="BL161" s="20">
        <f t="shared" si="285"/>
        <v>0.8600000000000001</v>
      </c>
      <c r="BM161" s="20"/>
      <c r="BN161" s="20"/>
      <c r="BO161" s="20"/>
      <c r="BP161" s="20"/>
      <c r="BQ161" s="20"/>
      <c r="BR161" s="20"/>
      <c r="BS161" s="20"/>
      <c r="BT161" s="5">
        <v>6587.5</v>
      </c>
      <c r="BU161" s="20">
        <v>1.5900000000000001E-2</v>
      </c>
      <c r="BV161" s="20">
        <f t="shared" si="262"/>
        <v>0.81920000000000004</v>
      </c>
      <c r="BW161" s="20">
        <f t="shared" si="221"/>
        <v>3.32E-2</v>
      </c>
      <c r="BX161" s="20">
        <f t="shared" si="263"/>
        <v>0.85240000000000005</v>
      </c>
      <c r="BY161" s="20"/>
      <c r="BZ161" s="17"/>
      <c r="CA161" s="20"/>
      <c r="CB161" s="20"/>
      <c r="CC161" s="20"/>
      <c r="CD161" s="21"/>
      <c r="CE161" s="21"/>
      <c r="CF161" s="21"/>
      <c r="CG161" s="21"/>
      <c r="CH161" s="28"/>
      <c r="CI161" s="21"/>
      <c r="CJ161" s="21"/>
      <c r="CK161" s="21"/>
      <c r="CL161" s="1">
        <v>53.5</v>
      </c>
      <c r="CM161" s="27">
        <v>0</v>
      </c>
      <c r="CN161" s="27">
        <v>0.10050000000000001</v>
      </c>
      <c r="CO161" s="27">
        <f t="shared" si="264"/>
        <v>0.10050000000000001</v>
      </c>
      <c r="CP161" s="28"/>
      <c r="CQ161" s="1">
        <v>83.5</v>
      </c>
      <c r="CR161" s="27">
        <f t="shared" si="286"/>
        <v>0</v>
      </c>
      <c r="CS161" s="27">
        <f t="shared" si="286"/>
        <v>0.10050000000000001</v>
      </c>
      <c r="CT161" s="27">
        <f t="shared" si="287"/>
        <v>0.10050000000000001</v>
      </c>
      <c r="CU161" s="28"/>
      <c r="CV161" s="1">
        <v>155</v>
      </c>
      <c r="CW161" s="27">
        <f t="shared" si="288"/>
        <v>0</v>
      </c>
      <c r="CX161" s="27">
        <v>5.45E-2</v>
      </c>
      <c r="CY161" s="27">
        <f t="shared" si="289"/>
        <v>5.45E-2</v>
      </c>
      <c r="CZ161" s="28"/>
      <c r="DA161" s="1">
        <v>185</v>
      </c>
      <c r="DB161" s="27">
        <f t="shared" si="290"/>
        <v>0</v>
      </c>
      <c r="DC161" s="29">
        <f t="shared" si="290"/>
        <v>5.45E-2</v>
      </c>
      <c r="DD161" s="27">
        <f t="shared" si="291"/>
        <v>5.45E-2</v>
      </c>
      <c r="DE161" s="27"/>
      <c r="DF161" s="30">
        <v>590</v>
      </c>
      <c r="DG161" s="27">
        <f t="shared" si="267"/>
        <v>0.04</v>
      </c>
      <c r="DH161" s="27">
        <f t="shared" si="292"/>
        <v>0</v>
      </c>
      <c r="DI161" s="27">
        <v>3.4599999999999999E-2</v>
      </c>
      <c r="DJ161" s="27">
        <f t="shared" si="268"/>
        <v>3.4599999999999999E-2</v>
      </c>
      <c r="DK161" s="28"/>
      <c r="DL161" s="30">
        <v>620</v>
      </c>
      <c r="DM161" s="27">
        <f t="shared" ref="DM161:DO162" si="297">+DG161</f>
        <v>0.04</v>
      </c>
      <c r="DN161" s="27">
        <f t="shared" si="297"/>
        <v>0</v>
      </c>
      <c r="DO161" s="27">
        <f t="shared" si="297"/>
        <v>3.4599999999999999E-2</v>
      </c>
      <c r="DP161" s="27">
        <f t="shared" si="293"/>
        <v>3.4599999999999999E-2</v>
      </c>
      <c r="DQ161" s="27"/>
      <c r="DR161" s="30">
        <v>3105</v>
      </c>
      <c r="DS161" s="27">
        <f t="shared" si="270"/>
        <v>3.1800000000000002E-2</v>
      </c>
      <c r="DT161" s="27">
        <f t="shared" si="294"/>
        <v>0</v>
      </c>
      <c r="DU161" s="29">
        <v>2.76E-2</v>
      </c>
      <c r="DV161" s="27">
        <f t="shared" si="271"/>
        <v>2.76E-2</v>
      </c>
      <c r="DW161" s="28"/>
      <c r="DX161" s="1">
        <v>3135</v>
      </c>
      <c r="DY161" s="27">
        <f t="shared" ref="DY161:EA162" si="298">+DS161</f>
        <v>3.1800000000000002E-2</v>
      </c>
      <c r="DZ161" s="27">
        <f t="shared" si="298"/>
        <v>0</v>
      </c>
      <c r="EA161" s="27">
        <f t="shared" si="298"/>
        <v>2.76E-2</v>
      </c>
      <c r="EB161" s="27">
        <f t="shared" si="295"/>
        <v>2.76E-2</v>
      </c>
      <c r="EC161" s="27"/>
      <c r="ED161" s="27"/>
      <c r="EE161" s="27"/>
      <c r="EF161" s="27"/>
      <c r="EG161" s="27"/>
      <c r="EH161" s="27"/>
      <c r="EI161" s="27"/>
      <c r="EJ161" s="1">
        <v>6617.5</v>
      </c>
      <c r="EK161" s="27">
        <f t="shared" si="273"/>
        <v>1.5900000000000001E-2</v>
      </c>
      <c r="EL161" s="27">
        <f t="shared" si="274"/>
        <v>0</v>
      </c>
      <c r="EM161" s="27">
        <v>2.1499999999999998E-2</v>
      </c>
      <c r="EN161" s="27">
        <f t="shared" si="275"/>
        <v>2.1499999999999998E-2</v>
      </c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31"/>
      <c r="FN161" s="32">
        <f t="shared" si="132"/>
        <v>11</v>
      </c>
      <c r="FO161" s="32">
        <f t="shared" si="133"/>
        <v>2004</v>
      </c>
    </row>
    <row r="162" spans="2:171" ht="15" x14ac:dyDescent="0.2">
      <c r="B162" s="3">
        <v>2004</v>
      </c>
      <c r="C162" s="3">
        <v>12</v>
      </c>
      <c r="D162" s="20"/>
      <c r="E162" s="5">
        <v>9.5</v>
      </c>
      <c r="F162" s="20">
        <v>0.75680000000000003</v>
      </c>
      <c r="G162" s="27">
        <f t="shared" si="207"/>
        <v>0.19789999999999999</v>
      </c>
      <c r="H162" s="20">
        <f t="shared" si="278"/>
        <v>0.95469999999999999</v>
      </c>
      <c r="I162" s="20"/>
      <c r="J162" s="5">
        <v>9.5</v>
      </c>
      <c r="K162" s="20">
        <f t="shared" si="279"/>
        <v>0.75680000000000003</v>
      </c>
      <c r="L162" s="20">
        <f t="shared" si="208"/>
        <v>0.19789999999999999</v>
      </c>
      <c r="M162" s="20">
        <f t="shared" si="296"/>
        <v>0.95469999999999999</v>
      </c>
      <c r="N162" s="20"/>
      <c r="O162" s="5">
        <v>23.5</v>
      </c>
      <c r="P162" s="27">
        <f t="shared" si="258"/>
        <v>0.75680000000000003</v>
      </c>
      <c r="Q162" s="20">
        <f t="shared" si="210"/>
        <v>0.11900000000000001</v>
      </c>
      <c r="R162" s="20">
        <f t="shared" si="280"/>
        <v>0.87580000000000002</v>
      </c>
      <c r="S162" s="20"/>
      <c r="T162" s="5">
        <v>125</v>
      </c>
      <c r="U162" s="20">
        <f t="shared" si="259"/>
        <v>0.75680000000000003</v>
      </c>
      <c r="V162" s="20">
        <f t="shared" si="212"/>
        <v>7.2999999999999995E-2</v>
      </c>
      <c r="W162" s="20">
        <f t="shared" si="281"/>
        <v>0.82979999999999998</v>
      </c>
      <c r="X162" s="20"/>
      <c r="Y162" s="5">
        <v>590</v>
      </c>
      <c r="Z162" s="20">
        <v>0.04</v>
      </c>
      <c r="AA162" s="20">
        <f t="shared" si="260"/>
        <v>0.75680000000000003</v>
      </c>
      <c r="AB162" s="20">
        <f t="shared" si="214"/>
        <v>5.16E-2</v>
      </c>
      <c r="AC162" s="20">
        <f t="shared" si="282"/>
        <v>0.80840000000000001</v>
      </c>
      <c r="AD162" s="20"/>
      <c r="AE162" s="5">
        <v>155</v>
      </c>
      <c r="AF162" s="27">
        <v>0.68579999999999997</v>
      </c>
      <c r="AG162" s="20">
        <f t="shared" si="215"/>
        <v>6.7500000000000004E-2</v>
      </c>
      <c r="AH162" s="20">
        <f t="shared" si="283"/>
        <v>0.75329999999999997</v>
      </c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5">
        <v>590</v>
      </c>
      <c r="BC162" s="20">
        <f t="shared" si="216"/>
        <v>0.04</v>
      </c>
      <c r="BD162" s="20">
        <f t="shared" si="185"/>
        <v>0.68579999999999997</v>
      </c>
      <c r="BE162" s="20">
        <f t="shared" si="217"/>
        <v>4.7599999999999996E-2</v>
      </c>
      <c r="BF162" s="20">
        <f t="shared" si="284"/>
        <v>0.73339999999999994</v>
      </c>
      <c r="BG162" s="20"/>
      <c r="BH162" s="5">
        <v>3105</v>
      </c>
      <c r="BI162" s="20">
        <v>3.1800000000000002E-2</v>
      </c>
      <c r="BJ162" s="20">
        <f t="shared" si="261"/>
        <v>0.68579999999999997</v>
      </c>
      <c r="BK162" s="20">
        <f t="shared" si="219"/>
        <v>4.0800000000000003E-2</v>
      </c>
      <c r="BL162" s="20">
        <f t="shared" si="285"/>
        <v>0.72659999999999991</v>
      </c>
      <c r="BM162" s="20"/>
      <c r="BN162" s="20"/>
      <c r="BO162" s="20"/>
      <c r="BP162" s="20"/>
      <c r="BQ162" s="20"/>
      <c r="BR162" s="20"/>
      <c r="BS162" s="20"/>
      <c r="BT162" s="5">
        <v>6587.5</v>
      </c>
      <c r="BU162" s="20">
        <v>1.5900000000000001E-2</v>
      </c>
      <c r="BV162" s="20">
        <f t="shared" si="262"/>
        <v>0.68579999999999997</v>
      </c>
      <c r="BW162" s="20">
        <f t="shared" si="221"/>
        <v>3.32E-2</v>
      </c>
      <c r="BX162" s="20">
        <f t="shared" si="263"/>
        <v>0.71899999999999997</v>
      </c>
      <c r="BY162" s="20"/>
      <c r="CC162" s="20"/>
      <c r="CD162" s="21"/>
      <c r="CE162" s="21"/>
      <c r="CF162" s="21"/>
      <c r="CG162" s="21"/>
      <c r="CH162" s="28"/>
      <c r="CI162" s="21"/>
      <c r="CJ162" s="21"/>
      <c r="CK162" s="21"/>
      <c r="CL162" s="1">
        <v>53.5</v>
      </c>
      <c r="CM162" s="27">
        <v>0</v>
      </c>
      <c r="CN162" s="27">
        <v>0.10050000000000001</v>
      </c>
      <c r="CO162" s="27">
        <f t="shared" si="264"/>
        <v>0.10050000000000001</v>
      </c>
      <c r="CP162" s="28"/>
      <c r="CQ162" s="1">
        <v>83.5</v>
      </c>
      <c r="CR162" s="27">
        <f t="shared" si="286"/>
        <v>0</v>
      </c>
      <c r="CS162" s="27">
        <f t="shared" si="286"/>
        <v>0.10050000000000001</v>
      </c>
      <c r="CT162" s="27">
        <f t="shared" si="287"/>
        <v>0.10050000000000001</v>
      </c>
      <c r="CU162" s="28"/>
      <c r="CV162" s="1">
        <v>155</v>
      </c>
      <c r="CW162" s="27">
        <f t="shared" si="288"/>
        <v>0</v>
      </c>
      <c r="CX162" s="27">
        <v>5.45E-2</v>
      </c>
      <c r="CY162" s="27">
        <f t="shared" si="289"/>
        <v>5.45E-2</v>
      </c>
      <c r="CZ162" s="28"/>
      <c r="DA162" s="1">
        <v>185</v>
      </c>
      <c r="DB162" s="27">
        <f t="shared" si="290"/>
        <v>0</v>
      </c>
      <c r="DC162" s="29">
        <f t="shared" si="290"/>
        <v>5.45E-2</v>
      </c>
      <c r="DD162" s="27">
        <f t="shared" si="291"/>
        <v>5.45E-2</v>
      </c>
      <c r="DE162" s="27"/>
      <c r="DF162" s="30">
        <v>590</v>
      </c>
      <c r="DG162" s="27">
        <f t="shared" si="267"/>
        <v>0.04</v>
      </c>
      <c r="DH162" s="27">
        <f t="shared" si="292"/>
        <v>0</v>
      </c>
      <c r="DI162" s="27">
        <v>3.4599999999999999E-2</v>
      </c>
      <c r="DJ162" s="27">
        <f t="shared" si="268"/>
        <v>3.4599999999999999E-2</v>
      </c>
      <c r="DK162" s="28"/>
      <c r="DL162" s="30">
        <v>620</v>
      </c>
      <c r="DM162" s="27">
        <f t="shared" si="297"/>
        <v>0.04</v>
      </c>
      <c r="DN162" s="27">
        <f t="shared" si="297"/>
        <v>0</v>
      </c>
      <c r="DO162" s="27">
        <f t="shared" si="297"/>
        <v>3.4599999999999999E-2</v>
      </c>
      <c r="DP162" s="27">
        <f t="shared" si="293"/>
        <v>3.4599999999999999E-2</v>
      </c>
      <c r="DQ162" s="27"/>
      <c r="DR162" s="30">
        <v>3105</v>
      </c>
      <c r="DS162" s="27">
        <f t="shared" si="270"/>
        <v>3.1800000000000002E-2</v>
      </c>
      <c r="DT162" s="27">
        <f t="shared" si="294"/>
        <v>0</v>
      </c>
      <c r="DU162" s="29">
        <v>2.76E-2</v>
      </c>
      <c r="DV162" s="27">
        <f t="shared" si="271"/>
        <v>2.76E-2</v>
      </c>
      <c r="DW162" s="28"/>
      <c r="DX162" s="1">
        <v>3135</v>
      </c>
      <c r="DY162" s="27">
        <f t="shared" si="298"/>
        <v>3.1800000000000002E-2</v>
      </c>
      <c r="DZ162" s="27">
        <f t="shared" si="298"/>
        <v>0</v>
      </c>
      <c r="EA162" s="27">
        <f t="shared" si="298"/>
        <v>2.76E-2</v>
      </c>
      <c r="EB162" s="27">
        <f t="shared" si="295"/>
        <v>2.76E-2</v>
      </c>
      <c r="EC162" s="27"/>
      <c r="ED162" s="27"/>
      <c r="EE162" s="27"/>
      <c r="EF162" s="27"/>
      <c r="EG162" s="27"/>
      <c r="EH162" s="27"/>
      <c r="EI162" s="27"/>
      <c r="EJ162" s="1">
        <v>6617.5</v>
      </c>
      <c r="EK162" s="27">
        <f t="shared" si="273"/>
        <v>1.5900000000000001E-2</v>
      </c>
      <c r="EL162" s="27">
        <f t="shared" si="274"/>
        <v>0</v>
      </c>
      <c r="EM162" s="27">
        <v>2.1499999999999998E-2</v>
      </c>
      <c r="EN162" s="27">
        <f t="shared" si="275"/>
        <v>2.1499999999999998E-2</v>
      </c>
      <c r="EO162" s="27"/>
      <c r="EP162" s="17"/>
      <c r="EQ162" s="20"/>
      <c r="ER162" s="20"/>
      <c r="ES162" s="20"/>
      <c r="ET162" s="20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31"/>
      <c r="FN162" s="32">
        <f t="shared" si="132"/>
        <v>12</v>
      </c>
      <c r="FO162" s="32">
        <f t="shared" si="133"/>
        <v>2004</v>
      </c>
    </row>
    <row r="163" spans="2:171" ht="15" x14ac:dyDescent="0.2">
      <c r="B163" s="3">
        <v>2005</v>
      </c>
      <c r="C163" s="3">
        <v>1</v>
      </c>
      <c r="D163" s="20"/>
      <c r="E163" s="5">
        <v>9.5</v>
      </c>
      <c r="F163" s="20">
        <v>0.74299999999999999</v>
      </c>
      <c r="G163" s="27">
        <f t="shared" ref="G163:G174" si="299">0.1952+0.0198</f>
        <v>0.21500000000000002</v>
      </c>
      <c r="H163" s="20">
        <f t="shared" si="278"/>
        <v>0.95799999999999996</v>
      </c>
      <c r="I163" s="20"/>
      <c r="J163" s="5">
        <v>9.5</v>
      </c>
      <c r="K163" s="20">
        <f t="shared" si="279"/>
        <v>0.74299999999999999</v>
      </c>
      <c r="L163" s="20">
        <f t="shared" ref="L163:L174" si="300">0.1952+0.0198</f>
        <v>0.21500000000000002</v>
      </c>
      <c r="M163" s="20">
        <f t="shared" si="296"/>
        <v>0.95799999999999996</v>
      </c>
      <c r="N163" s="20"/>
      <c r="O163" s="5">
        <v>27</v>
      </c>
      <c r="P163" s="27">
        <f t="shared" ref="P163:P168" si="301">+F163</f>
        <v>0.74299999999999999</v>
      </c>
      <c r="Q163" s="20">
        <f t="shared" ref="Q163:Q174" si="302">0.1007+0.0198</f>
        <v>0.1205</v>
      </c>
      <c r="R163" s="20">
        <f t="shared" si="280"/>
        <v>0.86349999999999993</v>
      </c>
      <c r="S163" s="20"/>
      <c r="T163" s="5">
        <v>130</v>
      </c>
      <c r="U163" s="20">
        <f t="shared" ref="U163:U168" si="303">+P163</f>
        <v>0.74299999999999999</v>
      </c>
      <c r="V163" s="20">
        <f t="shared" ref="V163:V174" si="304">0.0541+0.0198</f>
        <v>7.3900000000000007E-2</v>
      </c>
      <c r="W163" s="20">
        <f t="shared" si="281"/>
        <v>0.81689999999999996</v>
      </c>
      <c r="X163" s="20"/>
      <c r="Y163" s="5">
        <v>590</v>
      </c>
      <c r="Z163" s="20">
        <v>5.0999999999999997E-2</v>
      </c>
      <c r="AA163" s="20">
        <f t="shared" ref="AA163:AA168" si="305">+U163</f>
        <v>0.74299999999999999</v>
      </c>
      <c r="AB163" s="20">
        <f t="shared" ref="AB163:AB174" si="306">0.0352+0.018</f>
        <v>5.3199999999999997E-2</v>
      </c>
      <c r="AC163" s="20">
        <f t="shared" si="282"/>
        <v>0.79620000000000002</v>
      </c>
      <c r="AD163" s="20"/>
      <c r="AE163" s="5">
        <v>160</v>
      </c>
      <c r="AF163" s="27">
        <v>0.65739999999999998</v>
      </c>
      <c r="AG163" s="20">
        <f t="shared" ref="AG163:AG174" si="307">0.0541+0.0164</f>
        <v>7.0500000000000007E-2</v>
      </c>
      <c r="AH163" s="20">
        <f t="shared" si="283"/>
        <v>0.72789999999999999</v>
      </c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5">
        <v>590</v>
      </c>
      <c r="BC163" s="20">
        <f t="shared" si="216"/>
        <v>5.0999999999999997E-2</v>
      </c>
      <c r="BD163" s="20">
        <f t="shared" si="185"/>
        <v>0.65739999999999998</v>
      </c>
      <c r="BE163" s="20">
        <f t="shared" ref="BE163:BE174" si="308">0.0352+0.015</f>
        <v>5.0200000000000002E-2</v>
      </c>
      <c r="BF163" s="20">
        <f t="shared" si="284"/>
        <v>0.70760000000000001</v>
      </c>
      <c r="BG163" s="20"/>
      <c r="BH163" s="5">
        <v>3112</v>
      </c>
      <c r="BI163" s="20">
        <v>4.0500000000000001E-2</v>
      </c>
      <c r="BJ163" s="20">
        <f t="shared" ref="BJ163:BJ168" si="309">+BD163</f>
        <v>0.65739999999999998</v>
      </c>
      <c r="BK163" s="20">
        <f t="shared" ref="BK163:BK174" si="310">0.0257+0.015</f>
        <v>4.07E-2</v>
      </c>
      <c r="BL163" s="20">
        <f t="shared" si="285"/>
        <v>0.69809999999999994</v>
      </c>
      <c r="BM163" s="20"/>
      <c r="BN163" s="20"/>
      <c r="BO163" s="20"/>
      <c r="BP163" s="20"/>
      <c r="BQ163" s="20"/>
      <c r="BR163" s="20"/>
      <c r="BS163" s="20"/>
      <c r="BT163" s="135" t="s">
        <v>30</v>
      </c>
      <c r="BU163" s="136"/>
      <c r="BV163" s="136"/>
      <c r="BW163" s="136"/>
      <c r="BX163" s="136"/>
      <c r="BY163" s="4"/>
      <c r="BZ163" s="17">
        <v>160</v>
      </c>
      <c r="CA163" s="20">
        <v>0</v>
      </c>
      <c r="CB163" s="20">
        <f t="shared" ref="CB163:CB168" si="311">+BJ163</f>
        <v>0.65739999999999998</v>
      </c>
      <c r="CC163" s="20">
        <f t="shared" ref="CC163:CC174" si="312">0.0541+0.0164</f>
        <v>7.0500000000000007E-2</v>
      </c>
      <c r="CD163" s="20">
        <f t="shared" ref="CD163:CD168" si="313">CB163+CC163</f>
        <v>0.72789999999999999</v>
      </c>
      <c r="CE163" s="21"/>
      <c r="CF163" s="17">
        <v>6780</v>
      </c>
      <c r="CG163" s="20">
        <v>3.5000000000000003E-2</v>
      </c>
      <c r="CH163" s="27">
        <f t="shared" ref="CH163:CH168" si="314">CB163</f>
        <v>0.65739999999999998</v>
      </c>
      <c r="CI163" s="20">
        <f t="shared" ref="CI163:CI174" si="315">0.0199+0.0129</f>
        <v>3.2800000000000003E-2</v>
      </c>
      <c r="CJ163" s="20">
        <f t="shared" ref="CJ163:CJ168" si="316">CH163+CI163</f>
        <v>0.69020000000000004</v>
      </c>
      <c r="CK163" s="21"/>
      <c r="CL163" s="1">
        <v>61</v>
      </c>
      <c r="CM163" s="27">
        <v>0</v>
      </c>
      <c r="CN163" s="27">
        <v>0.1007</v>
      </c>
      <c r="CO163" s="27">
        <f t="shared" ref="CO163:CO168" si="317">(CM163+CN163)</f>
        <v>0.1007</v>
      </c>
      <c r="CP163" s="28"/>
      <c r="CQ163" s="1">
        <v>91</v>
      </c>
      <c r="CR163" s="27">
        <f t="shared" ref="CR163:CS165" si="318">+CM163</f>
        <v>0</v>
      </c>
      <c r="CS163" s="27">
        <f t="shared" si="318"/>
        <v>0.1007</v>
      </c>
      <c r="CT163" s="27">
        <f t="shared" si="287"/>
        <v>0.1007</v>
      </c>
      <c r="CU163" s="28"/>
      <c r="CV163" s="1">
        <v>164</v>
      </c>
      <c r="CW163" s="27">
        <f t="shared" si="288"/>
        <v>0</v>
      </c>
      <c r="CX163" s="27">
        <v>5.4100000000000002E-2</v>
      </c>
      <c r="CY163" s="27">
        <f t="shared" si="289"/>
        <v>5.4100000000000002E-2</v>
      </c>
      <c r="CZ163" s="28"/>
      <c r="DA163" s="1">
        <v>194</v>
      </c>
      <c r="DB163" s="27">
        <f t="shared" ref="DB163:DC165" si="319">+CW163</f>
        <v>0</v>
      </c>
      <c r="DC163" s="29">
        <f t="shared" si="319"/>
        <v>5.4100000000000002E-2</v>
      </c>
      <c r="DD163" s="27">
        <f t="shared" si="291"/>
        <v>5.4100000000000002E-2</v>
      </c>
      <c r="DE163" s="27"/>
      <c r="DF163" s="30">
        <v>594</v>
      </c>
      <c r="DG163" s="27">
        <f t="shared" ref="DG163:DG168" si="320">+BC163</f>
        <v>5.0999999999999997E-2</v>
      </c>
      <c r="DH163" s="27">
        <f t="shared" si="292"/>
        <v>0</v>
      </c>
      <c r="DI163" s="27">
        <v>3.5200000000000002E-2</v>
      </c>
      <c r="DJ163" s="27">
        <f t="shared" ref="DJ163:DJ168" si="321">(DH163+DI163)</f>
        <v>3.5200000000000002E-2</v>
      </c>
      <c r="DK163" s="28"/>
      <c r="DL163" s="30">
        <v>624</v>
      </c>
      <c r="DM163" s="27">
        <f t="shared" ref="DM163:DO164" si="322">+DG163</f>
        <v>5.0999999999999997E-2</v>
      </c>
      <c r="DN163" s="27">
        <f t="shared" si="322"/>
        <v>0</v>
      </c>
      <c r="DO163" s="27">
        <f t="shared" si="322"/>
        <v>3.5200000000000002E-2</v>
      </c>
      <c r="DP163" s="27">
        <f t="shared" si="293"/>
        <v>3.5200000000000002E-2</v>
      </c>
      <c r="DQ163" s="27"/>
      <c r="DR163" s="30">
        <v>3116</v>
      </c>
      <c r="DS163" s="27">
        <f t="shared" ref="DS163:DS168" si="323">+BI163</f>
        <v>4.0500000000000001E-2</v>
      </c>
      <c r="DT163" s="27">
        <f t="shared" si="294"/>
        <v>0</v>
      </c>
      <c r="DU163" s="29">
        <v>2.5700000000000001E-2</v>
      </c>
      <c r="DV163" s="27">
        <f t="shared" ref="DV163:DV168" si="324">(DT163+DU163)</f>
        <v>2.5700000000000001E-2</v>
      </c>
      <c r="DW163" s="28"/>
      <c r="DX163" s="1">
        <v>3146</v>
      </c>
      <c r="DY163" s="27">
        <f t="shared" ref="DY163:EA164" si="325">+DS163</f>
        <v>4.0500000000000001E-2</v>
      </c>
      <c r="DZ163" s="27">
        <f t="shared" si="325"/>
        <v>0</v>
      </c>
      <c r="EA163" s="27">
        <f t="shared" si="325"/>
        <v>2.5700000000000001E-2</v>
      </c>
      <c r="EB163" s="27">
        <f t="shared" si="295"/>
        <v>2.5700000000000001E-2</v>
      </c>
      <c r="EC163" s="27"/>
      <c r="ED163" s="27"/>
      <c r="EE163" s="27"/>
      <c r="EF163" s="27"/>
      <c r="EG163" s="27"/>
      <c r="EH163" s="27"/>
      <c r="EI163" s="27"/>
      <c r="EJ163" s="127" t="s">
        <v>30</v>
      </c>
      <c r="EK163" s="136"/>
      <c r="EL163" s="136"/>
      <c r="EM163" s="136"/>
      <c r="EN163" s="136"/>
      <c r="EO163" s="4"/>
      <c r="EP163" s="17">
        <v>91</v>
      </c>
      <c r="EQ163" s="20">
        <v>0</v>
      </c>
      <c r="ER163" s="20">
        <v>0</v>
      </c>
      <c r="ES163" s="20">
        <v>0.1007</v>
      </c>
      <c r="ET163" s="20">
        <f t="shared" ref="ET163:ET168" si="326">ER163+ES163</f>
        <v>0.1007</v>
      </c>
      <c r="EU163" s="4"/>
      <c r="EV163" s="17">
        <v>194</v>
      </c>
      <c r="EW163" s="20">
        <v>0</v>
      </c>
      <c r="EX163" s="20">
        <v>0</v>
      </c>
      <c r="EY163" s="20">
        <v>5.4100000000000002E-2</v>
      </c>
      <c r="EZ163" s="20">
        <f t="shared" ref="EZ163:EZ168" si="327">EX163+EY163</f>
        <v>5.4100000000000002E-2</v>
      </c>
      <c r="FA163" s="4"/>
      <c r="FB163" s="17">
        <v>624</v>
      </c>
      <c r="FC163" s="20">
        <v>5.0999999999999997E-2</v>
      </c>
      <c r="FD163" s="20">
        <v>0</v>
      </c>
      <c r="FE163" s="20">
        <v>3.5200000000000002E-2</v>
      </c>
      <c r="FF163" s="20">
        <f t="shared" ref="FF163:FF168" si="328">FD163+FE163</f>
        <v>3.5200000000000002E-2</v>
      </c>
      <c r="FG163" s="4"/>
      <c r="FH163" s="17">
        <v>3146</v>
      </c>
      <c r="FI163" s="20">
        <v>4.0500000000000001E-2</v>
      </c>
      <c r="FJ163" s="20">
        <v>0</v>
      </c>
      <c r="FK163" s="20">
        <v>2.5700000000000001E-2</v>
      </c>
      <c r="FL163" s="20">
        <f t="shared" ref="FL163:FL168" si="329">FJ163+FK163</f>
        <v>2.5700000000000001E-2</v>
      </c>
      <c r="FM163" s="31"/>
      <c r="FN163" s="32">
        <f t="shared" si="132"/>
        <v>1</v>
      </c>
      <c r="FO163" s="32">
        <f t="shared" si="133"/>
        <v>2005</v>
      </c>
    </row>
    <row r="164" spans="2:171" ht="15" x14ac:dyDescent="0.2">
      <c r="B164" s="3">
        <v>2005</v>
      </c>
      <c r="C164" s="3">
        <v>2</v>
      </c>
      <c r="D164" s="20"/>
      <c r="E164" s="5">
        <v>9.5</v>
      </c>
      <c r="F164" s="20">
        <v>0.72499999999999998</v>
      </c>
      <c r="G164" s="27">
        <f t="shared" si="299"/>
        <v>0.21500000000000002</v>
      </c>
      <c r="H164" s="20">
        <f t="shared" si="278"/>
        <v>0.94</v>
      </c>
      <c r="I164" s="20"/>
      <c r="J164" s="5">
        <v>9.5</v>
      </c>
      <c r="K164" s="20">
        <f t="shared" si="279"/>
        <v>0.72499999999999998</v>
      </c>
      <c r="L164" s="20">
        <f t="shared" si="300"/>
        <v>0.21500000000000002</v>
      </c>
      <c r="M164" s="20">
        <f t="shared" si="296"/>
        <v>0.94</v>
      </c>
      <c r="N164" s="20"/>
      <c r="O164" s="5">
        <v>27</v>
      </c>
      <c r="P164" s="27">
        <f t="shared" si="301"/>
        <v>0.72499999999999998</v>
      </c>
      <c r="Q164" s="20">
        <f t="shared" si="302"/>
        <v>0.1205</v>
      </c>
      <c r="R164" s="20">
        <f t="shared" si="280"/>
        <v>0.84549999999999992</v>
      </c>
      <c r="S164" s="20"/>
      <c r="T164" s="5">
        <v>130</v>
      </c>
      <c r="U164" s="20">
        <f t="shared" si="303"/>
        <v>0.72499999999999998</v>
      </c>
      <c r="V164" s="20">
        <f t="shared" si="304"/>
        <v>7.3900000000000007E-2</v>
      </c>
      <c r="W164" s="20">
        <f t="shared" si="281"/>
        <v>0.79889999999999994</v>
      </c>
      <c r="X164" s="20"/>
      <c r="Y164" s="5">
        <v>590</v>
      </c>
      <c r="Z164" s="20">
        <v>5.0999999999999997E-2</v>
      </c>
      <c r="AA164" s="20">
        <f t="shared" si="305"/>
        <v>0.72499999999999998</v>
      </c>
      <c r="AB164" s="20">
        <f t="shared" si="306"/>
        <v>5.3199999999999997E-2</v>
      </c>
      <c r="AC164" s="20">
        <f t="shared" si="282"/>
        <v>0.7782</v>
      </c>
      <c r="AD164" s="20"/>
      <c r="AE164" s="5">
        <v>160</v>
      </c>
      <c r="AF164" s="27">
        <v>0.64659999999999995</v>
      </c>
      <c r="AG164" s="20">
        <f t="shared" si="307"/>
        <v>7.0500000000000007E-2</v>
      </c>
      <c r="AH164" s="20">
        <f t="shared" si="283"/>
        <v>0.71709999999999996</v>
      </c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5">
        <v>590</v>
      </c>
      <c r="BC164" s="20">
        <f t="shared" si="216"/>
        <v>5.0999999999999997E-2</v>
      </c>
      <c r="BD164" s="20">
        <f t="shared" si="185"/>
        <v>0.64659999999999995</v>
      </c>
      <c r="BE164" s="20">
        <f t="shared" si="308"/>
        <v>5.0200000000000002E-2</v>
      </c>
      <c r="BF164" s="20">
        <f t="shared" si="284"/>
        <v>0.69679999999999997</v>
      </c>
      <c r="BG164" s="20"/>
      <c r="BH164" s="5">
        <v>3112</v>
      </c>
      <c r="BI164" s="20">
        <v>4.0500000000000001E-2</v>
      </c>
      <c r="BJ164" s="20">
        <f t="shared" si="309"/>
        <v>0.64659999999999995</v>
      </c>
      <c r="BK164" s="20">
        <f t="shared" si="310"/>
        <v>4.07E-2</v>
      </c>
      <c r="BL164" s="20">
        <f t="shared" si="285"/>
        <v>0.68729999999999991</v>
      </c>
      <c r="BM164" s="20"/>
      <c r="BN164" s="20"/>
      <c r="BO164" s="20"/>
      <c r="BP164" s="20"/>
      <c r="BQ164" s="20"/>
      <c r="BR164" s="20"/>
      <c r="BS164" s="20"/>
      <c r="BT164" s="135" t="s">
        <v>30</v>
      </c>
      <c r="BU164" s="136"/>
      <c r="BV164" s="136"/>
      <c r="BW164" s="136"/>
      <c r="BX164" s="136"/>
      <c r="BY164" s="4"/>
      <c r="BZ164" s="17">
        <v>160</v>
      </c>
      <c r="CA164" s="20">
        <v>0</v>
      </c>
      <c r="CB164" s="20">
        <f t="shared" si="311"/>
        <v>0.64659999999999995</v>
      </c>
      <c r="CC164" s="20">
        <f t="shared" si="312"/>
        <v>7.0500000000000007E-2</v>
      </c>
      <c r="CD164" s="20">
        <f t="shared" si="313"/>
        <v>0.71709999999999996</v>
      </c>
      <c r="CE164" s="21"/>
      <c r="CF164" s="17">
        <v>6780</v>
      </c>
      <c r="CG164" s="20">
        <v>3.5000000000000003E-2</v>
      </c>
      <c r="CH164" s="27">
        <f t="shared" si="314"/>
        <v>0.64659999999999995</v>
      </c>
      <c r="CI164" s="20">
        <f t="shared" si="315"/>
        <v>3.2800000000000003E-2</v>
      </c>
      <c r="CJ164" s="20">
        <f t="shared" si="316"/>
        <v>0.6794</v>
      </c>
      <c r="CK164" s="21"/>
      <c r="CL164" s="1">
        <v>61</v>
      </c>
      <c r="CM164" s="27">
        <v>0</v>
      </c>
      <c r="CN164" s="27">
        <v>0.1007</v>
      </c>
      <c r="CO164" s="27">
        <f t="shared" si="317"/>
        <v>0.1007</v>
      </c>
      <c r="CP164" s="28"/>
      <c r="CQ164" s="1">
        <v>91</v>
      </c>
      <c r="CR164" s="27">
        <f t="shared" si="318"/>
        <v>0</v>
      </c>
      <c r="CS164" s="27">
        <f t="shared" si="318"/>
        <v>0.1007</v>
      </c>
      <c r="CT164" s="27">
        <f t="shared" si="287"/>
        <v>0.1007</v>
      </c>
      <c r="CU164" s="28"/>
      <c r="CV164" s="1">
        <v>164</v>
      </c>
      <c r="CW164" s="27">
        <f t="shared" si="288"/>
        <v>0</v>
      </c>
      <c r="CX164" s="27">
        <v>5.4100000000000002E-2</v>
      </c>
      <c r="CY164" s="27">
        <f t="shared" si="289"/>
        <v>5.4100000000000002E-2</v>
      </c>
      <c r="CZ164" s="28"/>
      <c r="DA164" s="1">
        <v>194</v>
      </c>
      <c r="DB164" s="27">
        <f t="shared" si="319"/>
        <v>0</v>
      </c>
      <c r="DC164" s="29">
        <f t="shared" si="319"/>
        <v>5.4100000000000002E-2</v>
      </c>
      <c r="DD164" s="27">
        <f t="shared" si="291"/>
        <v>5.4100000000000002E-2</v>
      </c>
      <c r="DE164" s="27"/>
      <c r="DF164" s="30">
        <v>594</v>
      </c>
      <c r="DG164" s="27">
        <f t="shared" si="320"/>
        <v>5.0999999999999997E-2</v>
      </c>
      <c r="DH164" s="27">
        <f t="shared" si="292"/>
        <v>0</v>
      </c>
      <c r="DI164" s="27">
        <v>3.5200000000000002E-2</v>
      </c>
      <c r="DJ164" s="27">
        <f t="shared" si="321"/>
        <v>3.5200000000000002E-2</v>
      </c>
      <c r="DK164" s="28"/>
      <c r="DL164" s="30">
        <v>624</v>
      </c>
      <c r="DM164" s="27">
        <f t="shared" si="322"/>
        <v>5.0999999999999997E-2</v>
      </c>
      <c r="DN164" s="27">
        <f t="shared" si="322"/>
        <v>0</v>
      </c>
      <c r="DO164" s="27">
        <f t="shared" si="322"/>
        <v>3.5200000000000002E-2</v>
      </c>
      <c r="DP164" s="27">
        <f t="shared" si="293"/>
        <v>3.5200000000000002E-2</v>
      </c>
      <c r="DQ164" s="27"/>
      <c r="DR164" s="30">
        <v>3116</v>
      </c>
      <c r="DS164" s="27">
        <f t="shared" si="323"/>
        <v>4.0500000000000001E-2</v>
      </c>
      <c r="DT164" s="27">
        <f t="shared" si="294"/>
        <v>0</v>
      </c>
      <c r="DU164" s="29">
        <v>2.5700000000000001E-2</v>
      </c>
      <c r="DV164" s="27">
        <f t="shared" si="324"/>
        <v>2.5700000000000001E-2</v>
      </c>
      <c r="DW164" s="28"/>
      <c r="DX164" s="1">
        <v>3146</v>
      </c>
      <c r="DY164" s="27">
        <f t="shared" si="325"/>
        <v>4.0500000000000001E-2</v>
      </c>
      <c r="DZ164" s="27">
        <f t="shared" si="325"/>
        <v>0</v>
      </c>
      <c r="EA164" s="27">
        <f t="shared" si="325"/>
        <v>2.5700000000000001E-2</v>
      </c>
      <c r="EB164" s="27">
        <f t="shared" si="295"/>
        <v>2.5700000000000001E-2</v>
      </c>
      <c r="EC164" s="27"/>
      <c r="ED164" s="27"/>
      <c r="EE164" s="27"/>
      <c r="EF164" s="27"/>
      <c r="EG164" s="27"/>
      <c r="EH164" s="27"/>
      <c r="EI164" s="27"/>
      <c r="EJ164" s="127" t="s">
        <v>30</v>
      </c>
      <c r="EK164" s="136"/>
      <c r="EL164" s="136"/>
      <c r="EM164" s="136"/>
      <c r="EN164" s="136"/>
      <c r="EO164" s="4"/>
      <c r="EP164" s="17">
        <v>91</v>
      </c>
      <c r="EQ164" s="20">
        <v>0</v>
      </c>
      <c r="ER164" s="20">
        <v>0</v>
      </c>
      <c r="ES164" s="20">
        <v>0.1007</v>
      </c>
      <c r="ET164" s="20">
        <f t="shared" si="326"/>
        <v>0.1007</v>
      </c>
      <c r="EU164" s="4"/>
      <c r="EV164" s="17">
        <v>194</v>
      </c>
      <c r="EW164" s="20">
        <v>0</v>
      </c>
      <c r="EX164" s="20">
        <v>0</v>
      </c>
      <c r="EY164" s="20">
        <v>5.4100000000000002E-2</v>
      </c>
      <c r="EZ164" s="20">
        <f t="shared" si="327"/>
        <v>5.4100000000000002E-2</v>
      </c>
      <c r="FA164" s="4"/>
      <c r="FB164" s="17">
        <v>624</v>
      </c>
      <c r="FC164" s="20">
        <v>5.0999999999999997E-2</v>
      </c>
      <c r="FD164" s="20">
        <v>0</v>
      </c>
      <c r="FE164" s="20">
        <v>3.5200000000000002E-2</v>
      </c>
      <c r="FF164" s="20">
        <f t="shared" si="328"/>
        <v>3.5200000000000002E-2</v>
      </c>
      <c r="FG164" s="4"/>
      <c r="FH164" s="17">
        <v>3146</v>
      </c>
      <c r="FI164" s="20">
        <v>4.0500000000000001E-2</v>
      </c>
      <c r="FJ164" s="20">
        <v>0</v>
      </c>
      <c r="FK164" s="20">
        <v>2.5700000000000001E-2</v>
      </c>
      <c r="FL164" s="20">
        <f t="shared" si="329"/>
        <v>2.5700000000000001E-2</v>
      </c>
      <c r="FM164" s="31"/>
      <c r="FN164" s="32">
        <f t="shared" si="132"/>
        <v>2</v>
      </c>
      <c r="FO164" s="32">
        <f t="shared" si="133"/>
        <v>2005</v>
      </c>
    </row>
    <row r="165" spans="2:171" ht="15" x14ac:dyDescent="0.2">
      <c r="B165" s="3">
        <v>2005</v>
      </c>
      <c r="C165" s="3">
        <v>3</v>
      </c>
      <c r="D165" s="20"/>
      <c r="E165" s="5">
        <v>9.5</v>
      </c>
      <c r="F165" s="20">
        <v>0.82750000000000001</v>
      </c>
      <c r="G165" s="27">
        <f t="shared" si="299"/>
        <v>0.21500000000000002</v>
      </c>
      <c r="H165" s="20">
        <f t="shared" si="278"/>
        <v>1.0425</v>
      </c>
      <c r="I165" s="20"/>
      <c r="J165" s="5">
        <v>9.5</v>
      </c>
      <c r="K165" s="20">
        <f t="shared" si="279"/>
        <v>0.82750000000000001</v>
      </c>
      <c r="L165" s="20">
        <f t="shared" si="300"/>
        <v>0.21500000000000002</v>
      </c>
      <c r="M165" s="20">
        <f t="shared" si="296"/>
        <v>1.0425</v>
      </c>
      <c r="N165" s="20"/>
      <c r="O165" s="5">
        <v>27</v>
      </c>
      <c r="P165" s="27">
        <f t="shared" si="301"/>
        <v>0.82750000000000001</v>
      </c>
      <c r="Q165" s="20">
        <f t="shared" si="302"/>
        <v>0.1205</v>
      </c>
      <c r="R165" s="20">
        <f t="shared" si="280"/>
        <v>0.94799999999999995</v>
      </c>
      <c r="S165" s="20"/>
      <c r="T165" s="5">
        <v>130</v>
      </c>
      <c r="U165" s="20">
        <f t="shared" si="303"/>
        <v>0.82750000000000001</v>
      </c>
      <c r="V165" s="20">
        <f t="shared" si="304"/>
        <v>7.3900000000000007E-2</v>
      </c>
      <c r="W165" s="20">
        <f t="shared" si="281"/>
        <v>0.90139999999999998</v>
      </c>
      <c r="X165" s="20"/>
      <c r="Y165" s="5">
        <v>590</v>
      </c>
      <c r="Z165" s="20">
        <v>5.0999999999999997E-2</v>
      </c>
      <c r="AA165" s="20">
        <f t="shared" si="305"/>
        <v>0.82750000000000001</v>
      </c>
      <c r="AB165" s="20">
        <f t="shared" si="306"/>
        <v>5.3199999999999997E-2</v>
      </c>
      <c r="AC165" s="20">
        <f t="shared" si="282"/>
        <v>0.88070000000000004</v>
      </c>
      <c r="AD165" s="20"/>
      <c r="AE165" s="5">
        <v>160</v>
      </c>
      <c r="AF165" s="27">
        <v>0.7248</v>
      </c>
      <c r="AG165" s="20">
        <f t="shared" si="307"/>
        <v>7.0500000000000007E-2</v>
      </c>
      <c r="AH165" s="20">
        <f t="shared" si="283"/>
        <v>0.79530000000000001</v>
      </c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5">
        <v>590</v>
      </c>
      <c r="BC165" s="20">
        <f t="shared" si="216"/>
        <v>5.0999999999999997E-2</v>
      </c>
      <c r="BD165" s="20">
        <f t="shared" si="185"/>
        <v>0.7248</v>
      </c>
      <c r="BE165" s="20">
        <f t="shared" si="308"/>
        <v>5.0200000000000002E-2</v>
      </c>
      <c r="BF165" s="20">
        <f t="shared" si="284"/>
        <v>0.77500000000000002</v>
      </c>
      <c r="BG165" s="20"/>
      <c r="BH165" s="5">
        <v>3112</v>
      </c>
      <c r="BI165" s="20">
        <v>4.0500000000000001E-2</v>
      </c>
      <c r="BJ165" s="20">
        <f t="shared" si="309"/>
        <v>0.7248</v>
      </c>
      <c r="BK165" s="20">
        <f t="shared" si="310"/>
        <v>4.07E-2</v>
      </c>
      <c r="BL165" s="20">
        <f t="shared" si="285"/>
        <v>0.76549999999999996</v>
      </c>
      <c r="BM165" s="20"/>
      <c r="BN165" s="20"/>
      <c r="BO165" s="20"/>
      <c r="BP165" s="20"/>
      <c r="BQ165" s="20"/>
      <c r="BR165" s="20"/>
      <c r="BS165" s="20"/>
      <c r="BT165" s="135" t="s">
        <v>30</v>
      </c>
      <c r="BU165" s="136"/>
      <c r="BV165" s="136"/>
      <c r="BW165" s="136"/>
      <c r="BX165" s="136"/>
      <c r="BY165" s="4"/>
      <c r="BZ165" s="17">
        <v>160</v>
      </c>
      <c r="CA165" s="20">
        <v>0</v>
      </c>
      <c r="CB165" s="20">
        <f t="shared" si="311"/>
        <v>0.7248</v>
      </c>
      <c r="CC165" s="20">
        <f t="shared" si="312"/>
        <v>7.0500000000000007E-2</v>
      </c>
      <c r="CD165" s="20">
        <f t="shared" si="313"/>
        <v>0.79530000000000001</v>
      </c>
      <c r="CE165" s="21"/>
      <c r="CF165" s="17">
        <v>6780</v>
      </c>
      <c r="CG165" s="20">
        <v>3.5000000000000003E-2</v>
      </c>
      <c r="CH165" s="27">
        <f t="shared" si="314"/>
        <v>0.7248</v>
      </c>
      <c r="CI165" s="20">
        <f t="shared" si="315"/>
        <v>3.2800000000000003E-2</v>
      </c>
      <c r="CJ165" s="20">
        <f t="shared" si="316"/>
        <v>0.75760000000000005</v>
      </c>
      <c r="CK165" s="21"/>
      <c r="CL165" s="1">
        <v>61</v>
      </c>
      <c r="CM165" s="27">
        <v>0</v>
      </c>
      <c r="CN165" s="27">
        <v>0.1007</v>
      </c>
      <c r="CO165" s="27">
        <f t="shared" si="317"/>
        <v>0.1007</v>
      </c>
      <c r="CP165" s="28"/>
      <c r="CQ165" s="1">
        <v>91</v>
      </c>
      <c r="CR165" s="27">
        <f t="shared" si="318"/>
        <v>0</v>
      </c>
      <c r="CS165" s="27">
        <f t="shared" si="318"/>
        <v>0.1007</v>
      </c>
      <c r="CT165" s="27">
        <f t="shared" si="287"/>
        <v>0.1007</v>
      </c>
      <c r="CU165" s="28"/>
      <c r="CV165" s="1">
        <v>164</v>
      </c>
      <c r="CW165" s="27">
        <f t="shared" si="288"/>
        <v>0</v>
      </c>
      <c r="CX165" s="27">
        <v>5.4100000000000002E-2</v>
      </c>
      <c r="CY165" s="27">
        <f t="shared" si="289"/>
        <v>5.4100000000000002E-2</v>
      </c>
      <c r="CZ165" s="28"/>
      <c r="DA165" s="1">
        <v>194</v>
      </c>
      <c r="DB165" s="27">
        <f t="shared" si="319"/>
        <v>0</v>
      </c>
      <c r="DC165" s="29">
        <f t="shared" si="319"/>
        <v>5.4100000000000002E-2</v>
      </c>
      <c r="DD165" s="27">
        <f t="shared" si="291"/>
        <v>5.4100000000000002E-2</v>
      </c>
      <c r="DE165" s="27"/>
      <c r="DF165" s="30">
        <v>594</v>
      </c>
      <c r="DG165" s="27">
        <f t="shared" si="320"/>
        <v>5.0999999999999997E-2</v>
      </c>
      <c r="DH165" s="27">
        <f t="shared" si="292"/>
        <v>0</v>
      </c>
      <c r="DI165" s="27">
        <v>3.5200000000000002E-2</v>
      </c>
      <c r="DJ165" s="27">
        <f t="shared" si="321"/>
        <v>3.5200000000000002E-2</v>
      </c>
      <c r="DK165" s="28"/>
      <c r="DL165" s="30">
        <v>624</v>
      </c>
      <c r="DM165" s="27">
        <f t="shared" ref="DM165:DO166" si="330">+DG165</f>
        <v>5.0999999999999997E-2</v>
      </c>
      <c r="DN165" s="27">
        <f t="shared" si="330"/>
        <v>0</v>
      </c>
      <c r="DO165" s="27">
        <f t="shared" si="330"/>
        <v>3.5200000000000002E-2</v>
      </c>
      <c r="DP165" s="27">
        <f t="shared" si="293"/>
        <v>3.5200000000000002E-2</v>
      </c>
      <c r="DQ165" s="27"/>
      <c r="DR165" s="30">
        <v>3116</v>
      </c>
      <c r="DS165" s="27">
        <f t="shared" si="323"/>
        <v>4.0500000000000001E-2</v>
      </c>
      <c r="DT165" s="27">
        <f t="shared" si="294"/>
        <v>0</v>
      </c>
      <c r="DU165" s="29">
        <v>2.5700000000000001E-2</v>
      </c>
      <c r="DV165" s="27">
        <f t="shared" si="324"/>
        <v>2.5700000000000001E-2</v>
      </c>
      <c r="DW165" s="28"/>
      <c r="DX165" s="1">
        <v>3146</v>
      </c>
      <c r="DY165" s="27">
        <f t="shared" ref="DY165:EA166" si="331">+DS165</f>
        <v>4.0500000000000001E-2</v>
      </c>
      <c r="DZ165" s="27">
        <f t="shared" si="331"/>
        <v>0</v>
      </c>
      <c r="EA165" s="27">
        <f t="shared" si="331"/>
        <v>2.5700000000000001E-2</v>
      </c>
      <c r="EB165" s="27">
        <f t="shared" si="295"/>
        <v>2.5700000000000001E-2</v>
      </c>
      <c r="EC165" s="27"/>
      <c r="ED165" s="27"/>
      <c r="EE165" s="27"/>
      <c r="EF165" s="27"/>
      <c r="EG165" s="27"/>
      <c r="EH165" s="27"/>
      <c r="EI165" s="27"/>
      <c r="EJ165" s="127" t="s">
        <v>30</v>
      </c>
      <c r="EK165" s="136"/>
      <c r="EL165" s="136"/>
      <c r="EM165" s="136"/>
      <c r="EN165" s="136"/>
      <c r="EO165" s="4"/>
      <c r="EP165" s="17">
        <v>91</v>
      </c>
      <c r="EQ165" s="20">
        <v>0</v>
      </c>
      <c r="ER165" s="20">
        <v>0</v>
      </c>
      <c r="ES165" s="20">
        <v>0.1007</v>
      </c>
      <c r="ET165" s="20">
        <f t="shared" si="326"/>
        <v>0.1007</v>
      </c>
      <c r="EU165" s="4"/>
      <c r="EV165" s="17">
        <v>194</v>
      </c>
      <c r="EW165" s="20">
        <v>0</v>
      </c>
      <c r="EX165" s="20">
        <v>0</v>
      </c>
      <c r="EY165" s="20">
        <v>5.4100000000000002E-2</v>
      </c>
      <c r="EZ165" s="20">
        <f t="shared" si="327"/>
        <v>5.4100000000000002E-2</v>
      </c>
      <c r="FA165" s="4"/>
      <c r="FB165" s="17">
        <v>624</v>
      </c>
      <c r="FC165" s="20">
        <v>5.0999999999999997E-2</v>
      </c>
      <c r="FD165" s="20">
        <v>0</v>
      </c>
      <c r="FE165" s="20">
        <v>3.5200000000000002E-2</v>
      </c>
      <c r="FF165" s="20">
        <f t="shared" si="328"/>
        <v>3.5200000000000002E-2</v>
      </c>
      <c r="FG165" s="4"/>
      <c r="FH165" s="17">
        <v>3146</v>
      </c>
      <c r="FI165" s="20">
        <v>4.0500000000000001E-2</v>
      </c>
      <c r="FJ165" s="20">
        <v>0</v>
      </c>
      <c r="FK165" s="20">
        <v>2.5700000000000001E-2</v>
      </c>
      <c r="FL165" s="20">
        <f t="shared" si="329"/>
        <v>2.5700000000000001E-2</v>
      </c>
      <c r="FM165" s="31"/>
      <c r="FN165" s="32">
        <f t="shared" si="132"/>
        <v>3</v>
      </c>
      <c r="FO165" s="32">
        <f t="shared" si="133"/>
        <v>2005</v>
      </c>
    </row>
    <row r="166" spans="2:171" ht="15" x14ac:dyDescent="0.2">
      <c r="B166" s="3">
        <v>2005</v>
      </c>
      <c r="C166" s="3">
        <v>4</v>
      </c>
      <c r="D166" s="20"/>
      <c r="E166" s="5">
        <v>9.5</v>
      </c>
      <c r="F166" s="20">
        <v>0.77869999999999995</v>
      </c>
      <c r="G166" s="27">
        <f t="shared" si="299"/>
        <v>0.21500000000000002</v>
      </c>
      <c r="H166" s="20">
        <f t="shared" ref="H166:H171" si="332">(F166+G166)</f>
        <v>0.99370000000000003</v>
      </c>
      <c r="I166" s="20"/>
      <c r="J166" s="5">
        <v>9.5</v>
      </c>
      <c r="K166" s="20">
        <f t="shared" ref="K166:K171" si="333">+F166</f>
        <v>0.77869999999999995</v>
      </c>
      <c r="L166" s="20">
        <f t="shared" si="300"/>
        <v>0.21500000000000002</v>
      </c>
      <c r="M166" s="20">
        <f t="shared" si="296"/>
        <v>0.99370000000000003</v>
      </c>
      <c r="N166" s="20"/>
      <c r="O166" s="5">
        <v>27</v>
      </c>
      <c r="P166" s="27">
        <f t="shared" si="301"/>
        <v>0.77869999999999995</v>
      </c>
      <c r="Q166" s="20">
        <f t="shared" si="302"/>
        <v>0.1205</v>
      </c>
      <c r="R166" s="20">
        <f t="shared" ref="R166:R171" si="334">(P166+Q166)</f>
        <v>0.8992</v>
      </c>
      <c r="S166" s="20"/>
      <c r="T166" s="5">
        <v>130</v>
      </c>
      <c r="U166" s="20">
        <f t="shared" si="303"/>
        <v>0.77869999999999995</v>
      </c>
      <c r="V166" s="20">
        <f t="shared" si="304"/>
        <v>7.3900000000000007E-2</v>
      </c>
      <c r="W166" s="20">
        <f t="shared" ref="W166:W171" si="335">(U166+V166)</f>
        <v>0.85259999999999991</v>
      </c>
      <c r="X166" s="20"/>
      <c r="Y166" s="5">
        <v>590</v>
      </c>
      <c r="Z166" s="20">
        <v>5.0999999999999997E-2</v>
      </c>
      <c r="AA166" s="20">
        <f t="shared" si="305"/>
        <v>0.77869999999999995</v>
      </c>
      <c r="AB166" s="20">
        <f t="shared" si="306"/>
        <v>5.3199999999999997E-2</v>
      </c>
      <c r="AC166" s="20">
        <f t="shared" ref="AC166:AC171" si="336">(AA166+AB166)</f>
        <v>0.83189999999999997</v>
      </c>
      <c r="AD166" s="20"/>
      <c r="AE166" s="5">
        <v>160</v>
      </c>
      <c r="AF166" s="27">
        <v>0.72</v>
      </c>
      <c r="AG166" s="20">
        <f t="shared" si="307"/>
        <v>7.0500000000000007E-2</v>
      </c>
      <c r="AH166" s="20">
        <f t="shared" ref="AH166:AH171" si="337">(AF166+AG166)</f>
        <v>0.79049999999999998</v>
      </c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5">
        <v>590</v>
      </c>
      <c r="BC166" s="20">
        <f t="shared" si="216"/>
        <v>5.0999999999999997E-2</v>
      </c>
      <c r="BD166" s="20">
        <f t="shared" si="185"/>
        <v>0.72</v>
      </c>
      <c r="BE166" s="20">
        <f t="shared" si="308"/>
        <v>5.0200000000000002E-2</v>
      </c>
      <c r="BF166" s="20">
        <f t="shared" ref="BF166:BF171" si="338">(BD166+BE166)</f>
        <v>0.7702</v>
      </c>
      <c r="BG166" s="20"/>
      <c r="BH166" s="5">
        <v>3112</v>
      </c>
      <c r="BI166" s="20">
        <v>4.0500000000000001E-2</v>
      </c>
      <c r="BJ166" s="20">
        <f t="shared" si="309"/>
        <v>0.72</v>
      </c>
      <c r="BK166" s="20">
        <f t="shared" si="310"/>
        <v>4.07E-2</v>
      </c>
      <c r="BL166" s="20">
        <f t="shared" ref="BL166:BL171" si="339">(BJ166+BK166)</f>
        <v>0.76069999999999993</v>
      </c>
      <c r="BM166" s="20"/>
      <c r="BN166" s="20"/>
      <c r="BO166" s="20"/>
      <c r="BP166" s="20"/>
      <c r="BQ166" s="20"/>
      <c r="BR166" s="20"/>
      <c r="BS166" s="20"/>
      <c r="BT166" s="135" t="s">
        <v>30</v>
      </c>
      <c r="BU166" s="136"/>
      <c r="BV166" s="136"/>
      <c r="BW166" s="136"/>
      <c r="BX166" s="136"/>
      <c r="BY166" s="4"/>
      <c r="BZ166" s="17">
        <v>160</v>
      </c>
      <c r="CA166" s="20">
        <v>0</v>
      </c>
      <c r="CB166" s="20">
        <f t="shared" si="311"/>
        <v>0.72</v>
      </c>
      <c r="CC166" s="20">
        <f t="shared" si="312"/>
        <v>7.0500000000000007E-2</v>
      </c>
      <c r="CD166" s="20">
        <f t="shared" si="313"/>
        <v>0.79049999999999998</v>
      </c>
      <c r="CE166" s="21"/>
      <c r="CF166" s="17">
        <v>6780</v>
      </c>
      <c r="CG166" s="20">
        <v>3.5000000000000003E-2</v>
      </c>
      <c r="CH166" s="27">
        <f t="shared" si="314"/>
        <v>0.72</v>
      </c>
      <c r="CI166" s="20">
        <f t="shared" si="315"/>
        <v>3.2800000000000003E-2</v>
      </c>
      <c r="CJ166" s="20">
        <f t="shared" si="316"/>
        <v>0.75280000000000002</v>
      </c>
      <c r="CK166" s="21"/>
      <c r="CL166" s="1">
        <v>61</v>
      </c>
      <c r="CM166" s="27">
        <v>0</v>
      </c>
      <c r="CN166" s="27">
        <v>0.1007</v>
      </c>
      <c r="CO166" s="27">
        <f t="shared" si="317"/>
        <v>0.1007</v>
      </c>
      <c r="CP166" s="28"/>
      <c r="CQ166" s="1">
        <v>91</v>
      </c>
      <c r="CR166" s="27">
        <f t="shared" ref="CR166:CS168" si="340">+CM166</f>
        <v>0</v>
      </c>
      <c r="CS166" s="27">
        <f t="shared" si="340"/>
        <v>0.1007</v>
      </c>
      <c r="CT166" s="27">
        <f t="shared" ref="CT166:CT171" si="341">(CR166+CS166)</f>
        <v>0.1007</v>
      </c>
      <c r="CU166" s="28"/>
      <c r="CV166" s="1">
        <v>164</v>
      </c>
      <c r="CW166" s="27">
        <f t="shared" ref="CW166:CW171" si="342">+CR166</f>
        <v>0</v>
      </c>
      <c r="CX166" s="27">
        <v>5.4100000000000002E-2</v>
      </c>
      <c r="CY166" s="27">
        <f t="shared" ref="CY166:CY171" si="343">(CW166+CX166)</f>
        <v>5.4100000000000002E-2</v>
      </c>
      <c r="CZ166" s="28"/>
      <c r="DA166" s="1">
        <v>194</v>
      </c>
      <c r="DB166" s="27">
        <f t="shared" ref="DB166:DC168" si="344">+CW166</f>
        <v>0</v>
      </c>
      <c r="DC166" s="29">
        <f t="shared" si="344"/>
        <v>5.4100000000000002E-2</v>
      </c>
      <c r="DD166" s="27">
        <f t="shared" ref="DD166:DD171" si="345">(DB166+DC166)</f>
        <v>5.4100000000000002E-2</v>
      </c>
      <c r="DE166" s="27"/>
      <c r="DF166" s="30">
        <v>594</v>
      </c>
      <c r="DG166" s="27">
        <f t="shared" si="320"/>
        <v>5.0999999999999997E-2</v>
      </c>
      <c r="DH166" s="27">
        <f t="shared" ref="DH166:DH171" si="346">+DB166</f>
        <v>0</v>
      </c>
      <c r="DI166" s="27">
        <v>3.5200000000000002E-2</v>
      </c>
      <c r="DJ166" s="27">
        <f t="shared" si="321"/>
        <v>3.5200000000000002E-2</v>
      </c>
      <c r="DK166" s="28"/>
      <c r="DL166" s="30">
        <v>624</v>
      </c>
      <c r="DM166" s="27">
        <f t="shared" si="330"/>
        <v>5.0999999999999997E-2</v>
      </c>
      <c r="DN166" s="27">
        <f t="shared" si="330"/>
        <v>0</v>
      </c>
      <c r="DO166" s="27">
        <f t="shared" si="330"/>
        <v>3.5200000000000002E-2</v>
      </c>
      <c r="DP166" s="27">
        <f t="shared" ref="DP166:DP171" si="347">(DN166+DO166)</f>
        <v>3.5200000000000002E-2</v>
      </c>
      <c r="DQ166" s="27"/>
      <c r="DR166" s="30">
        <v>3116</v>
      </c>
      <c r="DS166" s="27">
        <f t="shared" si="323"/>
        <v>4.0500000000000001E-2</v>
      </c>
      <c r="DT166" s="27">
        <f t="shared" ref="DT166:DT171" si="348">+DN166</f>
        <v>0</v>
      </c>
      <c r="DU166" s="29">
        <v>2.5700000000000001E-2</v>
      </c>
      <c r="DV166" s="27">
        <f t="shared" si="324"/>
        <v>2.5700000000000001E-2</v>
      </c>
      <c r="DW166" s="28"/>
      <c r="DX166" s="1">
        <v>3146</v>
      </c>
      <c r="DY166" s="27">
        <f t="shared" si="331"/>
        <v>4.0500000000000001E-2</v>
      </c>
      <c r="DZ166" s="27">
        <f t="shared" si="331"/>
        <v>0</v>
      </c>
      <c r="EA166" s="27">
        <f t="shared" si="331"/>
        <v>2.5700000000000001E-2</v>
      </c>
      <c r="EB166" s="27">
        <f t="shared" ref="EB166:EB171" si="349">(DZ166+EA166)</f>
        <v>2.5700000000000001E-2</v>
      </c>
      <c r="EC166" s="27"/>
      <c r="ED166" s="27"/>
      <c r="EE166" s="27"/>
      <c r="EF166" s="27"/>
      <c r="EG166" s="27"/>
      <c r="EH166" s="27"/>
      <c r="EI166" s="27"/>
      <c r="EJ166" s="127" t="s">
        <v>30</v>
      </c>
      <c r="EK166" s="136"/>
      <c r="EL166" s="136"/>
      <c r="EM166" s="136"/>
      <c r="EN166" s="136"/>
      <c r="EO166" s="4"/>
      <c r="EP166" s="17">
        <v>91</v>
      </c>
      <c r="EQ166" s="20">
        <v>0</v>
      </c>
      <c r="ER166" s="20">
        <v>0</v>
      </c>
      <c r="ES166" s="20">
        <v>0.1007</v>
      </c>
      <c r="ET166" s="20">
        <f t="shared" si="326"/>
        <v>0.1007</v>
      </c>
      <c r="EU166" s="4"/>
      <c r="EV166" s="17">
        <v>194</v>
      </c>
      <c r="EW166" s="20">
        <v>0</v>
      </c>
      <c r="EX166" s="20">
        <v>0</v>
      </c>
      <c r="EY166" s="20">
        <v>5.4100000000000002E-2</v>
      </c>
      <c r="EZ166" s="20">
        <f t="shared" si="327"/>
        <v>5.4100000000000002E-2</v>
      </c>
      <c r="FA166" s="4"/>
      <c r="FB166" s="17">
        <v>624</v>
      </c>
      <c r="FC166" s="20">
        <v>5.0999999999999997E-2</v>
      </c>
      <c r="FD166" s="20">
        <v>0</v>
      </c>
      <c r="FE166" s="20">
        <v>3.5200000000000002E-2</v>
      </c>
      <c r="FF166" s="20">
        <f t="shared" si="328"/>
        <v>3.5200000000000002E-2</v>
      </c>
      <c r="FG166" s="4"/>
      <c r="FH166" s="17">
        <v>3146</v>
      </c>
      <c r="FI166" s="20">
        <v>4.0500000000000001E-2</v>
      </c>
      <c r="FJ166" s="20">
        <v>0</v>
      </c>
      <c r="FK166" s="20">
        <v>2.5700000000000001E-2</v>
      </c>
      <c r="FL166" s="20">
        <f t="shared" si="329"/>
        <v>2.5700000000000001E-2</v>
      </c>
      <c r="FM166" s="31"/>
      <c r="FN166" s="32">
        <f t="shared" si="132"/>
        <v>4</v>
      </c>
      <c r="FO166" s="32">
        <f t="shared" si="133"/>
        <v>2005</v>
      </c>
    </row>
    <row r="167" spans="2:171" ht="15" x14ac:dyDescent="0.2">
      <c r="B167" s="3">
        <v>2005</v>
      </c>
      <c r="C167" s="3">
        <v>5</v>
      </c>
      <c r="D167" s="20"/>
      <c r="E167" s="5">
        <v>9.5</v>
      </c>
      <c r="F167" s="20">
        <v>0.7177</v>
      </c>
      <c r="G167" s="27">
        <f t="shared" si="299"/>
        <v>0.21500000000000002</v>
      </c>
      <c r="H167" s="20">
        <f t="shared" si="332"/>
        <v>0.93270000000000008</v>
      </c>
      <c r="I167" s="20"/>
      <c r="J167" s="5">
        <v>9.5</v>
      </c>
      <c r="K167" s="20">
        <f t="shared" si="333"/>
        <v>0.7177</v>
      </c>
      <c r="L167" s="20">
        <f t="shared" si="300"/>
        <v>0.21500000000000002</v>
      </c>
      <c r="M167" s="20">
        <f t="shared" ref="M167:M172" si="350">(K167+L167)</f>
        <v>0.93270000000000008</v>
      </c>
      <c r="N167" s="20"/>
      <c r="O167" s="5">
        <v>27</v>
      </c>
      <c r="P167" s="27">
        <f t="shared" si="301"/>
        <v>0.7177</v>
      </c>
      <c r="Q167" s="20">
        <f t="shared" si="302"/>
        <v>0.1205</v>
      </c>
      <c r="R167" s="20">
        <f t="shared" si="334"/>
        <v>0.83820000000000006</v>
      </c>
      <c r="S167" s="20"/>
      <c r="T167" s="5">
        <v>130</v>
      </c>
      <c r="U167" s="20">
        <f t="shared" si="303"/>
        <v>0.7177</v>
      </c>
      <c r="V167" s="20">
        <f t="shared" si="304"/>
        <v>7.3900000000000007E-2</v>
      </c>
      <c r="W167" s="20">
        <f t="shared" si="335"/>
        <v>0.79159999999999997</v>
      </c>
      <c r="X167" s="20"/>
      <c r="Y167" s="5">
        <v>590</v>
      </c>
      <c r="Z167" s="20">
        <v>5.0999999999999997E-2</v>
      </c>
      <c r="AA167" s="20">
        <f t="shared" si="305"/>
        <v>0.7177</v>
      </c>
      <c r="AB167" s="20">
        <f t="shared" si="306"/>
        <v>5.3199999999999997E-2</v>
      </c>
      <c r="AC167" s="20">
        <f t="shared" si="336"/>
        <v>0.77090000000000003</v>
      </c>
      <c r="AD167" s="20"/>
      <c r="AE167" s="5">
        <v>160</v>
      </c>
      <c r="AF167" s="27">
        <v>0.7177</v>
      </c>
      <c r="AG167" s="20">
        <f t="shared" si="307"/>
        <v>7.0500000000000007E-2</v>
      </c>
      <c r="AH167" s="20">
        <f t="shared" si="337"/>
        <v>0.78820000000000001</v>
      </c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5">
        <v>590</v>
      </c>
      <c r="BC167" s="20">
        <f t="shared" si="216"/>
        <v>5.0999999999999997E-2</v>
      </c>
      <c r="BD167" s="20">
        <f t="shared" si="185"/>
        <v>0.7177</v>
      </c>
      <c r="BE167" s="20">
        <f t="shared" si="308"/>
        <v>5.0200000000000002E-2</v>
      </c>
      <c r="BF167" s="20">
        <f t="shared" si="338"/>
        <v>0.76790000000000003</v>
      </c>
      <c r="BG167" s="20"/>
      <c r="BH167" s="5">
        <v>3112</v>
      </c>
      <c r="BI167" s="20">
        <v>4.0500000000000001E-2</v>
      </c>
      <c r="BJ167" s="20">
        <f t="shared" si="309"/>
        <v>0.7177</v>
      </c>
      <c r="BK167" s="20">
        <f t="shared" si="310"/>
        <v>4.07E-2</v>
      </c>
      <c r="BL167" s="20">
        <f t="shared" si="339"/>
        <v>0.75839999999999996</v>
      </c>
      <c r="BM167" s="20"/>
      <c r="BN167" s="20"/>
      <c r="BO167" s="20"/>
      <c r="BP167" s="20"/>
      <c r="BQ167" s="20"/>
      <c r="BR167" s="20"/>
      <c r="BS167" s="20"/>
      <c r="BT167" s="135" t="s">
        <v>30</v>
      </c>
      <c r="BU167" s="136"/>
      <c r="BV167" s="136"/>
      <c r="BW167" s="136"/>
      <c r="BX167" s="136"/>
      <c r="BY167" s="4"/>
      <c r="BZ167" s="17">
        <v>160</v>
      </c>
      <c r="CA167" s="20">
        <v>0</v>
      </c>
      <c r="CB167" s="20">
        <f t="shared" si="311"/>
        <v>0.7177</v>
      </c>
      <c r="CC167" s="20">
        <f t="shared" si="312"/>
        <v>7.0500000000000007E-2</v>
      </c>
      <c r="CD167" s="20">
        <f t="shared" si="313"/>
        <v>0.78820000000000001</v>
      </c>
      <c r="CE167" s="21"/>
      <c r="CF167" s="17">
        <v>6780</v>
      </c>
      <c r="CG167" s="20">
        <v>3.5000000000000003E-2</v>
      </c>
      <c r="CH167" s="27">
        <f t="shared" si="314"/>
        <v>0.7177</v>
      </c>
      <c r="CI167" s="20">
        <f t="shared" si="315"/>
        <v>3.2800000000000003E-2</v>
      </c>
      <c r="CJ167" s="20">
        <f t="shared" si="316"/>
        <v>0.75050000000000006</v>
      </c>
      <c r="CK167" s="21"/>
      <c r="CL167" s="1">
        <v>61</v>
      </c>
      <c r="CM167" s="27">
        <v>0</v>
      </c>
      <c r="CN167" s="27">
        <v>0.1007</v>
      </c>
      <c r="CO167" s="27">
        <f t="shared" si="317"/>
        <v>0.1007</v>
      </c>
      <c r="CP167" s="28"/>
      <c r="CQ167" s="1">
        <v>91</v>
      </c>
      <c r="CR167" s="27">
        <f t="shared" si="340"/>
        <v>0</v>
      </c>
      <c r="CS167" s="27">
        <f t="shared" si="340"/>
        <v>0.1007</v>
      </c>
      <c r="CT167" s="27">
        <f t="shared" si="341"/>
        <v>0.1007</v>
      </c>
      <c r="CU167" s="28"/>
      <c r="CV167" s="1">
        <v>164</v>
      </c>
      <c r="CW167" s="27">
        <f t="shared" si="342"/>
        <v>0</v>
      </c>
      <c r="CX167" s="27">
        <v>5.4100000000000002E-2</v>
      </c>
      <c r="CY167" s="27">
        <f t="shared" si="343"/>
        <v>5.4100000000000002E-2</v>
      </c>
      <c r="CZ167" s="28"/>
      <c r="DA167" s="1">
        <v>194</v>
      </c>
      <c r="DB167" s="27">
        <f t="shared" si="344"/>
        <v>0</v>
      </c>
      <c r="DC167" s="29">
        <f t="shared" si="344"/>
        <v>5.4100000000000002E-2</v>
      </c>
      <c r="DD167" s="27">
        <f t="shared" si="345"/>
        <v>5.4100000000000002E-2</v>
      </c>
      <c r="DE167" s="27"/>
      <c r="DF167" s="30">
        <v>594</v>
      </c>
      <c r="DG167" s="27">
        <f t="shared" si="320"/>
        <v>5.0999999999999997E-2</v>
      </c>
      <c r="DH167" s="27">
        <f t="shared" si="346"/>
        <v>0</v>
      </c>
      <c r="DI167" s="27">
        <v>3.5200000000000002E-2</v>
      </c>
      <c r="DJ167" s="27">
        <f t="shared" si="321"/>
        <v>3.5200000000000002E-2</v>
      </c>
      <c r="DK167" s="28"/>
      <c r="DL167" s="30">
        <v>624</v>
      </c>
      <c r="DM167" s="27">
        <f t="shared" ref="DM167:DO168" si="351">+DG167</f>
        <v>5.0999999999999997E-2</v>
      </c>
      <c r="DN167" s="27">
        <f t="shared" si="351"/>
        <v>0</v>
      </c>
      <c r="DO167" s="27">
        <f t="shared" si="351"/>
        <v>3.5200000000000002E-2</v>
      </c>
      <c r="DP167" s="27">
        <f t="shared" si="347"/>
        <v>3.5200000000000002E-2</v>
      </c>
      <c r="DQ167" s="27"/>
      <c r="DR167" s="30">
        <v>3116</v>
      </c>
      <c r="DS167" s="27">
        <f t="shared" si="323"/>
        <v>4.0500000000000001E-2</v>
      </c>
      <c r="DT167" s="27">
        <f t="shared" si="348"/>
        <v>0</v>
      </c>
      <c r="DU167" s="29">
        <v>2.5700000000000001E-2</v>
      </c>
      <c r="DV167" s="27">
        <f t="shared" si="324"/>
        <v>2.5700000000000001E-2</v>
      </c>
      <c r="DW167" s="28"/>
      <c r="DX167" s="1">
        <v>3146</v>
      </c>
      <c r="DY167" s="27">
        <f t="shared" ref="DY167:EA168" si="352">+DS167</f>
        <v>4.0500000000000001E-2</v>
      </c>
      <c r="DZ167" s="27">
        <f t="shared" si="352"/>
        <v>0</v>
      </c>
      <c r="EA167" s="27">
        <f t="shared" si="352"/>
        <v>2.5700000000000001E-2</v>
      </c>
      <c r="EB167" s="27">
        <f t="shared" si="349"/>
        <v>2.5700000000000001E-2</v>
      </c>
      <c r="EC167" s="27"/>
      <c r="ED167" s="27"/>
      <c r="EE167" s="27"/>
      <c r="EF167" s="27"/>
      <c r="EG167" s="27"/>
      <c r="EH167" s="27"/>
      <c r="EI167" s="27"/>
      <c r="EJ167" s="127" t="s">
        <v>30</v>
      </c>
      <c r="EK167" s="136"/>
      <c r="EL167" s="136"/>
      <c r="EM167" s="136"/>
      <c r="EN167" s="136"/>
      <c r="EO167" s="4"/>
      <c r="EP167" s="17">
        <v>91</v>
      </c>
      <c r="EQ167" s="20">
        <v>0</v>
      </c>
      <c r="ER167" s="20">
        <v>0</v>
      </c>
      <c r="ES167" s="20">
        <v>0.1007</v>
      </c>
      <c r="ET167" s="20">
        <f t="shared" si="326"/>
        <v>0.1007</v>
      </c>
      <c r="EU167" s="4"/>
      <c r="EV167" s="17">
        <v>194</v>
      </c>
      <c r="EW167" s="20">
        <v>0</v>
      </c>
      <c r="EX167" s="20">
        <v>0</v>
      </c>
      <c r="EY167" s="20">
        <v>5.4100000000000002E-2</v>
      </c>
      <c r="EZ167" s="20">
        <f t="shared" si="327"/>
        <v>5.4100000000000002E-2</v>
      </c>
      <c r="FA167" s="4"/>
      <c r="FB167" s="17">
        <v>624</v>
      </c>
      <c r="FC167" s="20">
        <v>5.0999999999999997E-2</v>
      </c>
      <c r="FD167" s="20">
        <v>0</v>
      </c>
      <c r="FE167" s="20">
        <v>3.5200000000000002E-2</v>
      </c>
      <c r="FF167" s="20">
        <f t="shared" si="328"/>
        <v>3.5200000000000002E-2</v>
      </c>
      <c r="FG167" s="4"/>
      <c r="FH167" s="17">
        <v>3146</v>
      </c>
      <c r="FI167" s="20">
        <v>4.0500000000000001E-2</v>
      </c>
      <c r="FJ167" s="20">
        <v>0</v>
      </c>
      <c r="FK167" s="20">
        <v>2.5700000000000001E-2</v>
      </c>
      <c r="FL167" s="20">
        <f t="shared" si="329"/>
        <v>2.5700000000000001E-2</v>
      </c>
      <c r="FM167" s="31"/>
      <c r="FN167" s="32">
        <f t="shared" ref="FN167:FN187" si="353">+C167</f>
        <v>5</v>
      </c>
      <c r="FO167" s="32">
        <f t="shared" ref="FO167:FO187" si="354">+B167</f>
        <v>2005</v>
      </c>
    </row>
    <row r="168" spans="2:171" ht="15" x14ac:dyDescent="0.2">
      <c r="B168" s="3">
        <v>2005</v>
      </c>
      <c r="C168" s="3">
        <v>6</v>
      </c>
      <c r="D168" s="20"/>
      <c r="E168" s="5">
        <v>9.5</v>
      </c>
      <c r="F168" s="20">
        <v>0.61980000000000002</v>
      </c>
      <c r="G168" s="27">
        <f t="shared" si="299"/>
        <v>0.21500000000000002</v>
      </c>
      <c r="H168" s="20">
        <f t="shared" si="332"/>
        <v>0.83479999999999999</v>
      </c>
      <c r="I168" s="20"/>
      <c r="J168" s="5">
        <v>9.5</v>
      </c>
      <c r="K168" s="20">
        <f t="shared" si="333"/>
        <v>0.61980000000000002</v>
      </c>
      <c r="L168" s="20">
        <f t="shared" si="300"/>
        <v>0.21500000000000002</v>
      </c>
      <c r="M168" s="20">
        <f t="shared" si="350"/>
        <v>0.83479999999999999</v>
      </c>
      <c r="N168" s="20"/>
      <c r="O168" s="5">
        <v>27</v>
      </c>
      <c r="P168" s="27">
        <f t="shared" si="301"/>
        <v>0.61980000000000002</v>
      </c>
      <c r="Q168" s="20">
        <f t="shared" si="302"/>
        <v>0.1205</v>
      </c>
      <c r="R168" s="20">
        <f t="shared" si="334"/>
        <v>0.74029999999999996</v>
      </c>
      <c r="S168" s="20"/>
      <c r="T168" s="5">
        <v>130</v>
      </c>
      <c r="U168" s="20">
        <f t="shared" si="303"/>
        <v>0.61980000000000002</v>
      </c>
      <c r="V168" s="20">
        <f t="shared" si="304"/>
        <v>7.3900000000000007E-2</v>
      </c>
      <c r="W168" s="20">
        <f t="shared" si="335"/>
        <v>0.69369999999999998</v>
      </c>
      <c r="X168" s="20"/>
      <c r="Y168" s="5">
        <v>590</v>
      </c>
      <c r="Z168" s="20">
        <v>5.0999999999999997E-2</v>
      </c>
      <c r="AA168" s="20">
        <f t="shared" si="305"/>
        <v>0.61980000000000002</v>
      </c>
      <c r="AB168" s="20">
        <f t="shared" si="306"/>
        <v>5.3199999999999997E-2</v>
      </c>
      <c r="AC168" s="20">
        <f t="shared" si="336"/>
        <v>0.67300000000000004</v>
      </c>
      <c r="AD168" s="20"/>
      <c r="AE168" s="5">
        <v>160</v>
      </c>
      <c r="AF168" s="27">
        <v>0.61980000000000002</v>
      </c>
      <c r="AG168" s="20">
        <f t="shared" si="307"/>
        <v>7.0500000000000007E-2</v>
      </c>
      <c r="AH168" s="20">
        <f t="shared" si="337"/>
        <v>0.69030000000000002</v>
      </c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5">
        <v>590</v>
      </c>
      <c r="BC168" s="20">
        <f t="shared" si="216"/>
        <v>5.0999999999999997E-2</v>
      </c>
      <c r="BD168" s="20">
        <f t="shared" si="185"/>
        <v>0.61980000000000002</v>
      </c>
      <c r="BE168" s="20">
        <f t="shared" si="308"/>
        <v>5.0200000000000002E-2</v>
      </c>
      <c r="BF168" s="20">
        <f t="shared" si="338"/>
        <v>0.67</v>
      </c>
      <c r="BG168" s="20"/>
      <c r="BH168" s="5">
        <v>3112</v>
      </c>
      <c r="BI168" s="20">
        <v>4.0500000000000001E-2</v>
      </c>
      <c r="BJ168" s="20">
        <f t="shared" si="309"/>
        <v>0.61980000000000002</v>
      </c>
      <c r="BK168" s="20">
        <f t="shared" si="310"/>
        <v>4.07E-2</v>
      </c>
      <c r="BL168" s="20">
        <f t="shared" si="339"/>
        <v>0.66049999999999998</v>
      </c>
      <c r="BM168" s="20"/>
      <c r="BN168" s="20"/>
      <c r="BO168" s="20"/>
      <c r="BP168" s="20"/>
      <c r="BQ168" s="20"/>
      <c r="BR168" s="20"/>
      <c r="BS168" s="20"/>
      <c r="BT168" s="135" t="s">
        <v>30</v>
      </c>
      <c r="BU168" s="136"/>
      <c r="BV168" s="136"/>
      <c r="BW168" s="136"/>
      <c r="BX168" s="136"/>
      <c r="BY168" s="4"/>
      <c r="BZ168" s="17">
        <v>160</v>
      </c>
      <c r="CA168" s="20">
        <v>0</v>
      </c>
      <c r="CB168" s="20">
        <f t="shared" si="311"/>
        <v>0.61980000000000002</v>
      </c>
      <c r="CC168" s="20">
        <f t="shared" si="312"/>
        <v>7.0500000000000007E-2</v>
      </c>
      <c r="CD168" s="20">
        <f t="shared" si="313"/>
        <v>0.69030000000000002</v>
      </c>
      <c r="CE168" s="21"/>
      <c r="CF168" s="17">
        <v>6780</v>
      </c>
      <c r="CG168" s="20">
        <v>3.5000000000000003E-2</v>
      </c>
      <c r="CH168" s="27">
        <f t="shared" si="314"/>
        <v>0.61980000000000002</v>
      </c>
      <c r="CI168" s="20">
        <f t="shared" si="315"/>
        <v>3.2800000000000003E-2</v>
      </c>
      <c r="CJ168" s="20">
        <f t="shared" si="316"/>
        <v>0.65260000000000007</v>
      </c>
      <c r="CK168" s="21"/>
      <c r="CL168" s="1">
        <v>61</v>
      </c>
      <c r="CM168" s="27">
        <v>0</v>
      </c>
      <c r="CN168" s="27">
        <v>0.1007</v>
      </c>
      <c r="CO168" s="27">
        <f t="shared" si="317"/>
        <v>0.1007</v>
      </c>
      <c r="CP168" s="28"/>
      <c r="CQ168" s="1">
        <v>91</v>
      </c>
      <c r="CR168" s="27">
        <f t="shared" si="340"/>
        <v>0</v>
      </c>
      <c r="CS168" s="27">
        <f t="shared" si="340"/>
        <v>0.1007</v>
      </c>
      <c r="CT168" s="27">
        <f t="shared" si="341"/>
        <v>0.1007</v>
      </c>
      <c r="CU168" s="28"/>
      <c r="CV168" s="1">
        <v>164</v>
      </c>
      <c r="CW168" s="27">
        <f t="shared" si="342"/>
        <v>0</v>
      </c>
      <c r="CX168" s="27">
        <v>5.4100000000000002E-2</v>
      </c>
      <c r="CY168" s="27">
        <f t="shared" si="343"/>
        <v>5.4100000000000002E-2</v>
      </c>
      <c r="CZ168" s="28"/>
      <c r="DA168" s="1">
        <v>194</v>
      </c>
      <c r="DB168" s="27">
        <f t="shared" si="344"/>
        <v>0</v>
      </c>
      <c r="DC168" s="29">
        <f t="shared" si="344"/>
        <v>5.4100000000000002E-2</v>
      </c>
      <c r="DD168" s="27">
        <f t="shared" si="345"/>
        <v>5.4100000000000002E-2</v>
      </c>
      <c r="DE168" s="27"/>
      <c r="DF168" s="30">
        <v>594</v>
      </c>
      <c r="DG168" s="27">
        <f t="shared" si="320"/>
        <v>5.0999999999999997E-2</v>
      </c>
      <c r="DH168" s="27">
        <f t="shared" si="346"/>
        <v>0</v>
      </c>
      <c r="DI168" s="27">
        <v>3.5200000000000002E-2</v>
      </c>
      <c r="DJ168" s="27">
        <f t="shared" si="321"/>
        <v>3.5200000000000002E-2</v>
      </c>
      <c r="DK168" s="28"/>
      <c r="DL168" s="30">
        <v>624</v>
      </c>
      <c r="DM168" s="27">
        <f t="shared" si="351"/>
        <v>5.0999999999999997E-2</v>
      </c>
      <c r="DN168" s="27">
        <f t="shared" si="351"/>
        <v>0</v>
      </c>
      <c r="DO168" s="27">
        <f t="shared" si="351"/>
        <v>3.5200000000000002E-2</v>
      </c>
      <c r="DP168" s="27">
        <f t="shared" si="347"/>
        <v>3.5200000000000002E-2</v>
      </c>
      <c r="DQ168" s="27"/>
      <c r="DR168" s="30">
        <v>3116</v>
      </c>
      <c r="DS168" s="27">
        <f t="shared" si="323"/>
        <v>4.0500000000000001E-2</v>
      </c>
      <c r="DT168" s="27">
        <f t="shared" si="348"/>
        <v>0</v>
      </c>
      <c r="DU168" s="29">
        <v>2.5700000000000001E-2</v>
      </c>
      <c r="DV168" s="27">
        <f t="shared" si="324"/>
        <v>2.5700000000000001E-2</v>
      </c>
      <c r="DW168" s="28"/>
      <c r="DX168" s="1">
        <v>3146</v>
      </c>
      <c r="DY168" s="27">
        <f t="shared" si="352"/>
        <v>4.0500000000000001E-2</v>
      </c>
      <c r="DZ168" s="27">
        <f t="shared" si="352"/>
        <v>0</v>
      </c>
      <c r="EA168" s="27">
        <f t="shared" si="352"/>
        <v>2.5700000000000001E-2</v>
      </c>
      <c r="EB168" s="27">
        <f t="shared" si="349"/>
        <v>2.5700000000000001E-2</v>
      </c>
      <c r="EC168" s="27"/>
      <c r="ED168" s="27"/>
      <c r="EE168" s="27"/>
      <c r="EF168" s="27"/>
      <c r="EG168" s="27"/>
      <c r="EH168" s="27"/>
      <c r="EI168" s="27"/>
      <c r="EJ168" s="127" t="s">
        <v>30</v>
      </c>
      <c r="EK168" s="136"/>
      <c r="EL168" s="136"/>
      <c r="EM168" s="136"/>
      <c r="EN168" s="136"/>
      <c r="EO168" s="4"/>
      <c r="EP168" s="17">
        <v>91</v>
      </c>
      <c r="EQ168" s="20">
        <v>0</v>
      </c>
      <c r="ER168" s="20">
        <v>0</v>
      </c>
      <c r="ES168" s="20">
        <v>0.1007</v>
      </c>
      <c r="ET168" s="20">
        <f t="shared" si="326"/>
        <v>0.1007</v>
      </c>
      <c r="EU168" s="4"/>
      <c r="EV168" s="17">
        <v>194</v>
      </c>
      <c r="EW168" s="20">
        <v>0</v>
      </c>
      <c r="EX168" s="20">
        <v>0</v>
      </c>
      <c r="EY168" s="20">
        <v>5.4100000000000002E-2</v>
      </c>
      <c r="EZ168" s="20">
        <f t="shared" si="327"/>
        <v>5.4100000000000002E-2</v>
      </c>
      <c r="FA168" s="4"/>
      <c r="FB168" s="17">
        <v>624</v>
      </c>
      <c r="FC168" s="20">
        <v>5.0999999999999997E-2</v>
      </c>
      <c r="FD168" s="20">
        <v>0</v>
      </c>
      <c r="FE168" s="20">
        <v>3.5200000000000002E-2</v>
      </c>
      <c r="FF168" s="20">
        <f t="shared" si="328"/>
        <v>3.5200000000000002E-2</v>
      </c>
      <c r="FG168" s="4"/>
      <c r="FH168" s="17">
        <v>3146</v>
      </c>
      <c r="FI168" s="20">
        <v>4.0500000000000001E-2</v>
      </c>
      <c r="FJ168" s="20">
        <v>0</v>
      </c>
      <c r="FK168" s="20">
        <v>2.5700000000000001E-2</v>
      </c>
      <c r="FL168" s="20">
        <f t="shared" si="329"/>
        <v>2.5700000000000001E-2</v>
      </c>
      <c r="FM168" s="31"/>
      <c r="FN168" s="32">
        <f t="shared" si="353"/>
        <v>6</v>
      </c>
      <c r="FO168" s="32">
        <f t="shared" si="354"/>
        <v>2005</v>
      </c>
    </row>
    <row r="169" spans="2:171" ht="15" x14ac:dyDescent="0.2">
      <c r="B169" s="3">
        <v>2005</v>
      </c>
      <c r="C169" s="3">
        <v>7</v>
      </c>
      <c r="D169" s="20"/>
      <c r="E169" s="5">
        <v>9.5</v>
      </c>
      <c r="F169" s="20">
        <v>0.69</v>
      </c>
      <c r="G169" s="27">
        <f t="shared" si="299"/>
        <v>0.21500000000000002</v>
      </c>
      <c r="H169" s="20">
        <f t="shared" si="332"/>
        <v>0.90500000000000003</v>
      </c>
      <c r="I169" s="20"/>
      <c r="J169" s="5">
        <v>9.5</v>
      </c>
      <c r="K169" s="20">
        <f t="shared" si="333"/>
        <v>0.69</v>
      </c>
      <c r="L169" s="20">
        <f t="shared" si="300"/>
        <v>0.21500000000000002</v>
      </c>
      <c r="M169" s="20">
        <f t="shared" si="350"/>
        <v>0.90500000000000003</v>
      </c>
      <c r="N169" s="20"/>
      <c r="O169" s="5">
        <v>27</v>
      </c>
      <c r="P169" s="27">
        <f t="shared" ref="P169:P174" si="355">+F169</f>
        <v>0.69</v>
      </c>
      <c r="Q169" s="20">
        <f t="shared" si="302"/>
        <v>0.1205</v>
      </c>
      <c r="R169" s="20">
        <f t="shared" si="334"/>
        <v>0.8105</v>
      </c>
      <c r="S169" s="20"/>
      <c r="T169" s="5">
        <v>130</v>
      </c>
      <c r="U169" s="20">
        <f t="shared" ref="U169:U174" si="356">+P169</f>
        <v>0.69</v>
      </c>
      <c r="V169" s="20">
        <f t="shared" si="304"/>
        <v>7.3900000000000007E-2</v>
      </c>
      <c r="W169" s="20">
        <f t="shared" si="335"/>
        <v>0.76389999999999991</v>
      </c>
      <c r="X169" s="20"/>
      <c r="Y169" s="5">
        <v>590</v>
      </c>
      <c r="Z169" s="20">
        <v>5.0999999999999997E-2</v>
      </c>
      <c r="AA169" s="20">
        <f t="shared" ref="AA169:AA174" si="357">+U169</f>
        <v>0.69</v>
      </c>
      <c r="AB169" s="20">
        <f t="shared" si="306"/>
        <v>5.3199999999999997E-2</v>
      </c>
      <c r="AC169" s="20">
        <f t="shared" si="336"/>
        <v>0.74319999999999997</v>
      </c>
      <c r="AD169" s="20"/>
      <c r="AE169" s="5">
        <v>160</v>
      </c>
      <c r="AF169" s="27">
        <v>0.69</v>
      </c>
      <c r="AG169" s="20">
        <f t="shared" si="307"/>
        <v>7.0500000000000007E-2</v>
      </c>
      <c r="AH169" s="20">
        <f t="shared" si="337"/>
        <v>0.76049999999999995</v>
      </c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5">
        <v>590</v>
      </c>
      <c r="BC169" s="20">
        <f t="shared" si="216"/>
        <v>5.0999999999999997E-2</v>
      </c>
      <c r="BD169" s="20">
        <f t="shared" si="185"/>
        <v>0.69</v>
      </c>
      <c r="BE169" s="20">
        <f t="shared" si="308"/>
        <v>5.0200000000000002E-2</v>
      </c>
      <c r="BF169" s="20">
        <f t="shared" si="338"/>
        <v>0.74019999999999997</v>
      </c>
      <c r="BG169" s="20"/>
      <c r="BH169" s="5">
        <v>3112</v>
      </c>
      <c r="BI169" s="20">
        <v>4.0500000000000001E-2</v>
      </c>
      <c r="BJ169" s="20">
        <f t="shared" ref="BJ169:BJ174" si="358">+BD169</f>
        <v>0.69</v>
      </c>
      <c r="BK169" s="20">
        <f t="shared" si="310"/>
        <v>4.07E-2</v>
      </c>
      <c r="BL169" s="20">
        <f t="shared" si="339"/>
        <v>0.73069999999999991</v>
      </c>
      <c r="BM169" s="20"/>
      <c r="BN169" s="20"/>
      <c r="BO169" s="20"/>
      <c r="BP169" s="20"/>
      <c r="BQ169" s="20"/>
      <c r="BR169" s="20"/>
      <c r="BS169" s="20"/>
      <c r="BT169" s="135" t="s">
        <v>30</v>
      </c>
      <c r="BU169" s="136"/>
      <c r="BV169" s="136"/>
      <c r="BW169" s="136"/>
      <c r="BX169" s="136"/>
      <c r="BY169" s="4"/>
      <c r="BZ169" s="17">
        <v>160</v>
      </c>
      <c r="CA169" s="20">
        <v>0</v>
      </c>
      <c r="CB169" s="20">
        <f t="shared" ref="CB169:CB174" si="359">+BJ169</f>
        <v>0.69</v>
      </c>
      <c r="CC169" s="20">
        <f t="shared" si="312"/>
        <v>7.0500000000000007E-2</v>
      </c>
      <c r="CD169" s="20">
        <f t="shared" ref="CD169:CD174" si="360">CB169+CC169</f>
        <v>0.76049999999999995</v>
      </c>
      <c r="CE169" s="21"/>
      <c r="CF169" s="17">
        <v>6780</v>
      </c>
      <c r="CG169" s="20">
        <v>3.5000000000000003E-2</v>
      </c>
      <c r="CH169" s="27">
        <f t="shared" ref="CH169:CH174" si="361">CB169</f>
        <v>0.69</v>
      </c>
      <c r="CI169" s="20">
        <f t="shared" si="315"/>
        <v>3.2800000000000003E-2</v>
      </c>
      <c r="CJ169" s="20">
        <f t="shared" ref="CJ169:CJ174" si="362">CH169+CI169</f>
        <v>0.7228</v>
      </c>
      <c r="CK169" s="21"/>
      <c r="CL169" s="1">
        <v>61</v>
      </c>
      <c r="CM169" s="27">
        <v>0</v>
      </c>
      <c r="CN169" s="27">
        <v>0.1007</v>
      </c>
      <c r="CO169" s="27">
        <f t="shared" ref="CO169:CO174" si="363">(CM169+CN169)</f>
        <v>0.1007</v>
      </c>
      <c r="CP169" s="28"/>
      <c r="CQ169" s="1">
        <v>91</v>
      </c>
      <c r="CR169" s="27">
        <f t="shared" ref="CR169:CS171" si="364">+CM169</f>
        <v>0</v>
      </c>
      <c r="CS169" s="27">
        <f t="shared" si="364"/>
        <v>0.1007</v>
      </c>
      <c r="CT169" s="27">
        <f t="shared" si="341"/>
        <v>0.1007</v>
      </c>
      <c r="CU169" s="28"/>
      <c r="CV169" s="1">
        <v>164</v>
      </c>
      <c r="CW169" s="27">
        <f t="shared" si="342"/>
        <v>0</v>
      </c>
      <c r="CX169" s="27">
        <v>5.4100000000000002E-2</v>
      </c>
      <c r="CY169" s="27">
        <f t="shared" si="343"/>
        <v>5.4100000000000002E-2</v>
      </c>
      <c r="CZ169" s="28"/>
      <c r="DA169" s="1">
        <v>194</v>
      </c>
      <c r="DB169" s="27">
        <f t="shared" ref="DB169:DC171" si="365">+CW169</f>
        <v>0</v>
      </c>
      <c r="DC169" s="29">
        <f t="shared" si="365"/>
        <v>5.4100000000000002E-2</v>
      </c>
      <c r="DD169" s="27">
        <f t="shared" si="345"/>
        <v>5.4100000000000002E-2</v>
      </c>
      <c r="DE169" s="27"/>
      <c r="DF169" s="30">
        <v>594</v>
      </c>
      <c r="DG169" s="27">
        <f t="shared" ref="DG169:DG174" si="366">+BC169</f>
        <v>5.0999999999999997E-2</v>
      </c>
      <c r="DH169" s="27">
        <f t="shared" si="346"/>
        <v>0</v>
      </c>
      <c r="DI169" s="27">
        <v>3.5200000000000002E-2</v>
      </c>
      <c r="DJ169" s="27">
        <f t="shared" ref="DJ169:DJ174" si="367">(DH169+DI169)</f>
        <v>3.5200000000000002E-2</v>
      </c>
      <c r="DK169" s="28"/>
      <c r="DL169" s="30">
        <v>624</v>
      </c>
      <c r="DM169" s="27">
        <f t="shared" ref="DM169:DO170" si="368">+DG169</f>
        <v>5.0999999999999997E-2</v>
      </c>
      <c r="DN169" s="27">
        <f t="shared" si="368"/>
        <v>0</v>
      </c>
      <c r="DO169" s="27">
        <f t="shared" si="368"/>
        <v>3.5200000000000002E-2</v>
      </c>
      <c r="DP169" s="27">
        <f t="shared" si="347"/>
        <v>3.5200000000000002E-2</v>
      </c>
      <c r="DQ169" s="27"/>
      <c r="DR169" s="30">
        <v>3116</v>
      </c>
      <c r="DS169" s="27">
        <f t="shared" ref="DS169:DS174" si="369">+BI169</f>
        <v>4.0500000000000001E-2</v>
      </c>
      <c r="DT169" s="27">
        <f t="shared" si="348"/>
        <v>0</v>
      </c>
      <c r="DU169" s="29">
        <v>2.5700000000000001E-2</v>
      </c>
      <c r="DV169" s="27">
        <f t="shared" ref="DV169:DV174" si="370">(DT169+DU169)</f>
        <v>2.5700000000000001E-2</v>
      </c>
      <c r="DW169" s="28"/>
      <c r="DX169" s="1">
        <v>3146</v>
      </c>
      <c r="DY169" s="27">
        <f t="shared" ref="DY169:EA170" si="371">+DS169</f>
        <v>4.0500000000000001E-2</v>
      </c>
      <c r="DZ169" s="27">
        <f t="shared" si="371"/>
        <v>0</v>
      </c>
      <c r="EA169" s="27">
        <f t="shared" si="371"/>
        <v>2.5700000000000001E-2</v>
      </c>
      <c r="EB169" s="27">
        <f t="shared" si="349"/>
        <v>2.5700000000000001E-2</v>
      </c>
      <c r="EC169" s="27"/>
      <c r="ED169" s="27"/>
      <c r="EE169" s="27"/>
      <c r="EF169" s="27"/>
      <c r="EG169" s="27"/>
      <c r="EH169" s="27"/>
      <c r="EI169" s="27"/>
      <c r="EJ169" s="127" t="s">
        <v>30</v>
      </c>
      <c r="EK169" s="136"/>
      <c r="EL169" s="136"/>
      <c r="EM169" s="136"/>
      <c r="EN169" s="136"/>
      <c r="EO169" s="4"/>
      <c r="EP169" s="17">
        <v>91</v>
      </c>
      <c r="EQ169" s="20">
        <v>0</v>
      </c>
      <c r="ER169" s="20">
        <v>0</v>
      </c>
      <c r="ES169" s="20">
        <v>0.1007</v>
      </c>
      <c r="ET169" s="20">
        <f t="shared" ref="ET169:ET174" si="372">ER169+ES169</f>
        <v>0.1007</v>
      </c>
      <c r="EU169" s="4"/>
      <c r="EV169" s="17">
        <v>194</v>
      </c>
      <c r="EW169" s="20">
        <v>0</v>
      </c>
      <c r="EX169" s="20">
        <v>0</v>
      </c>
      <c r="EY169" s="20">
        <v>5.4100000000000002E-2</v>
      </c>
      <c r="EZ169" s="20">
        <f t="shared" ref="EZ169:EZ174" si="373">EX169+EY169</f>
        <v>5.4100000000000002E-2</v>
      </c>
      <c r="FA169" s="4"/>
      <c r="FB169" s="17">
        <v>624</v>
      </c>
      <c r="FC169" s="20">
        <v>5.0999999999999997E-2</v>
      </c>
      <c r="FD169" s="20">
        <v>0</v>
      </c>
      <c r="FE169" s="20">
        <v>3.5200000000000002E-2</v>
      </c>
      <c r="FF169" s="20">
        <f t="shared" ref="FF169:FF174" si="374">FD169+FE169</f>
        <v>3.5200000000000002E-2</v>
      </c>
      <c r="FG169" s="4"/>
      <c r="FH169" s="17">
        <v>3146</v>
      </c>
      <c r="FI169" s="20">
        <v>4.0500000000000001E-2</v>
      </c>
      <c r="FJ169" s="20">
        <v>0</v>
      </c>
      <c r="FK169" s="20">
        <v>2.5700000000000001E-2</v>
      </c>
      <c r="FL169" s="20">
        <f t="shared" ref="FL169:FL174" si="375">FJ169+FK169</f>
        <v>2.5700000000000001E-2</v>
      </c>
      <c r="FM169" s="31"/>
      <c r="FN169" s="32">
        <f t="shared" si="353"/>
        <v>7</v>
      </c>
      <c r="FO169" s="32">
        <f t="shared" si="354"/>
        <v>2005</v>
      </c>
    </row>
    <row r="170" spans="2:171" ht="15" x14ac:dyDescent="0.2">
      <c r="B170" s="3">
        <v>2005</v>
      </c>
      <c r="C170" s="3">
        <v>8</v>
      </c>
      <c r="D170" s="20"/>
      <c r="E170" s="5">
        <v>9.5</v>
      </c>
      <c r="F170" s="20">
        <v>0.7218</v>
      </c>
      <c r="G170" s="27">
        <f t="shared" si="299"/>
        <v>0.21500000000000002</v>
      </c>
      <c r="H170" s="20">
        <f t="shared" si="332"/>
        <v>0.93680000000000008</v>
      </c>
      <c r="I170" s="20"/>
      <c r="J170" s="5">
        <v>9.5</v>
      </c>
      <c r="K170" s="20">
        <f t="shared" si="333"/>
        <v>0.7218</v>
      </c>
      <c r="L170" s="20">
        <f t="shared" si="300"/>
        <v>0.21500000000000002</v>
      </c>
      <c r="M170" s="20">
        <f t="shared" si="350"/>
        <v>0.93680000000000008</v>
      </c>
      <c r="N170" s="20"/>
      <c r="O170" s="5">
        <v>27</v>
      </c>
      <c r="P170" s="27">
        <f t="shared" si="355"/>
        <v>0.7218</v>
      </c>
      <c r="Q170" s="20">
        <f t="shared" si="302"/>
        <v>0.1205</v>
      </c>
      <c r="R170" s="20">
        <f t="shared" si="334"/>
        <v>0.84230000000000005</v>
      </c>
      <c r="S170" s="20"/>
      <c r="T170" s="5">
        <v>130</v>
      </c>
      <c r="U170" s="20">
        <f t="shared" si="356"/>
        <v>0.7218</v>
      </c>
      <c r="V170" s="20">
        <f t="shared" si="304"/>
        <v>7.3900000000000007E-2</v>
      </c>
      <c r="W170" s="20">
        <f t="shared" si="335"/>
        <v>0.79569999999999996</v>
      </c>
      <c r="X170" s="20"/>
      <c r="Y170" s="5">
        <v>590</v>
      </c>
      <c r="Z170" s="20">
        <v>5.0999999999999997E-2</v>
      </c>
      <c r="AA170" s="20">
        <f t="shared" si="357"/>
        <v>0.7218</v>
      </c>
      <c r="AB170" s="20">
        <f t="shared" si="306"/>
        <v>5.3199999999999997E-2</v>
      </c>
      <c r="AC170" s="20">
        <f t="shared" si="336"/>
        <v>0.77500000000000002</v>
      </c>
      <c r="AD170" s="20"/>
      <c r="AE170" s="5">
        <v>160</v>
      </c>
      <c r="AF170" s="27">
        <v>0.7218</v>
      </c>
      <c r="AG170" s="20">
        <f t="shared" si="307"/>
        <v>7.0500000000000007E-2</v>
      </c>
      <c r="AH170" s="20">
        <f t="shared" si="337"/>
        <v>0.7923</v>
      </c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5">
        <v>590</v>
      </c>
      <c r="BC170" s="20">
        <f t="shared" si="216"/>
        <v>5.0999999999999997E-2</v>
      </c>
      <c r="BD170" s="20">
        <f t="shared" si="185"/>
        <v>0.7218</v>
      </c>
      <c r="BE170" s="20">
        <f t="shared" si="308"/>
        <v>5.0200000000000002E-2</v>
      </c>
      <c r="BF170" s="20">
        <f t="shared" si="338"/>
        <v>0.77200000000000002</v>
      </c>
      <c r="BG170" s="20"/>
      <c r="BH170" s="5">
        <v>3112</v>
      </c>
      <c r="BI170" s="20">
        <v>4.0500000000000001E-2</v>
      </c>
      <c r="BJ170" s="20">
        <f t="shared" si="358"/>
        <v>0.7218</v>
      </c>
      <c r="BK170" s="20">
        <f t="shared" si="310"/>
        <v>4.07E-2</v>
      </c>
      <c r="BL170" s="20">
        <f t="shared" si="339"/>
        <v>0.76249999999999996</v>
      </c>
      <c r="BM170" s="20"/>
      <c r="BN170" s="20"/>
      <c r="BO170" s="20"/>
      <c r="BP170" s="20"/>
      <c r="BQ170" s="20"/>
      <c r="BR170" s="20"/>
      <c r="BS170" s="20"/>
      <c r="BT170" s="135" t="s">
        <v>30</v>
      </c>
      <c r="BU170" s="136"/>
      <c r="BV170" s="136"/>
      <c r="BW170" s="136"/>
      <c r="BX170" s="136"/>
      <c r="BY170" s="4"/>
      <c r="BZ170" s="17">
        <v>160</v>
      </c>
      <c r="CA170" s="20">
        <v>0</v>
      </c>
      <c r="CB170" s="20">
        <f t="shared" si="359"/>
        <v>0.7218</v>
      </c>
      <c r="CC170" s="20">
        <f t="shared" si="312"/>
        <v>7.0500000000000007E-2</v>
      </c>
      <c r="CD170" s="20">
        <f t="shared" si="360"/>
        <v>0.7923</v>
      </c>
      <c r="CE170" s="21"/>
      <c r="CF170" s="17">
        <v>6780</v>
      </c>
      <c r="CG170" s="20">
        <v>3.5000000000000003E-2</v>
      </c>
      <c r="CH170" s="27">
        <f t="shared" si="361"/>
        <v>0.7218</v>
      </c>
      <c r="CI170" s="20">
        <f t="shared" si="315"/>
        <v>3.2800000000000003E-2</v>
      </c>
      <c r="CJ170" s="20">
        <f t="shared" si="362"/>
        <v>0.75460000000000005</v>
      </c>
      <c r="CK170" s="21"/>
      <c r="CL170" s="1">
        <v>61</v>
      </c>
      <c r="CM170" s="27">
        <v>0</v>
      </c>
      <c r="CN170" s="27">
        <v>0.1007</v>
      </c>
      <c r="CO170" s="27">
        <f t="shared" si="363"/>
        <v>0.1007</v>
      </c>
      <c r="CP170" s="28"/>
      <c r="CQ170" s="1">
        <v>91</v>
      </c>
      <c r="CR170" s="27">
        <f t="shared" si="364"/>
        <v>0</v>
      </c>
      <c r="CS170" s="27">
        <f t="shared" si="364"/>
        <v>0.1007</v>
      </c>
      <c r="CT170" s="27">
        <f t="shared" si="341"/>
        <v>0.1007</v>
      </c>
      <c r="CU170" s="28"/>
      <c r="CV170" s="1">
        <v>164</v>
      </c>
      <c r="CW170" s="27">
        <f t="shared" si="342"/>
        <v>0</v>
      </c>
      <c r="CX170" s="27">
        <v>5.4100000000000002E-2</v>
      </c>
      <c r="CY170" s="27">
        <f t="shared" si="343"/>
        <v>5.4100000000000002E-2</v>
      </c>
      <c r="CZ170" s="28"/>
      <c r="DA170" s="1">
        <v>194</v>
      </c>
      <c r="DB170" s="27">
        <f t="shared" si="365"/>
        <v>0</v>
      </c>
      <c r="DC170" s="29">
        <f t="shared" si="365"/>
        <v>5.4100000000000002E-2</v>
      </c>
      <c r="DD170" s="27">
        <f t="shared" si="345"/>
        <v>5.4100000000000002E-2</v>
      </c>
      <c r="DE170" s="27"/>
      <c r="DF170" s="30">
        <v>594</v>
      </c>
      <c r="DG170" s="27">
        <f t="shared" si="366"/>
        <v>5.0999999999999997E-2</v>
      </c>
      <c r="DH170" s="27">
        <f t="shared" si="346"/>
        <v>0</v>
      </c>
      <c r="DI170" s="27">
        <v>3.5200000000000002E-2</v>
      </c>
      <c r="DJ170" s="27">
        <f t="shared" si="367"/>
        <v>3.5200000000000002E-2</v>
      </c>
      <c r="DK170" s="28"/>
      <c r="DL170" s="30">
        <v>624</v>
      </c>
      <c r="DM170" s="27">
        <f t="shared" si="368"/>
        <v>5.0999999999999997E-2</v>
      </c>
      <c r="DN170" s="27">
        <f t="shared" si="368"/>
        <v>0</v>
      </c>
      <c r="DO170" s="27">
        <f t="shared" si="368"/>
        <v>3.5200000000000002E-2</v>
      </c>
      <c r="DP170" s="27">
        <f t="shared" si="347"/>
        <v>3.5200000000000002E-2</v>
      </c>
      <c r="DQ170" s="27"/>
      <c r="DR170" s="30">
        <v>3116</v>
      </c>
      <c r="DS170" s="27">
        <f t="shared" si="369"/>
        <v>4.0500000000000001E-2</v>
      </c>
      <c r="DT170" s="27">
        <f t="shared" si="348"/>
        <v>0</v>
      </c>
      <c r="DU170" s="29">
        <v>2.5700000000000001E-2</v>
      </c>
      <c r="DV170" s="27">
        <f t="shared" si="370"/>
        <v>2.5700000000000001E-2</v>
      </c>
      <c r="DW170" s="28"/>
      <c r="DX170" s="1">
        <v>3146</v>
      </c>
      <c r="DY170" s="27">
        <f t="shared" si="371"/>
        <v>4.0500000000000001E-2</v>
      </c>
      <c r="DZ170" s="27">
        <f t="shared" si="371"/>
        <v>0</v>
      </c>
      <c r="EA170" s="27">
        <f t="shared" si="371"/>
        <v>2.5700000000000001E-2</v>
      </c>
      <c r="EB170" s="27">
        <f t="shared" si="349"/>
        <v>2.5700000000000001E-2</v>
      </c>
      <c r="EC170" s="27"/>
      <c r="ED170" s="27"/>
      <c r="EE170" s="27"/>
      <c r="EF170" s="27"/>
      <c r="EG170" s="27"/>
      <c r="EH170" s="27"/>
      <c r="EI170" s="27"/>
      <c r="EJ170" s="127" t="s">
        <v>30</v>
      </c>
      <c r="EK170" s="136"/>
      <c r="EL170" s="136"/>
      <c r="EM170" s="136"/>
      <c r="EN170" s="136"/>
      <c r="EO170" s="4"/>
      <c r="EP170" s="17">
        <v>91</v>
      </c>
      <c r="EQ170" s="20">
        <v>0</v>
      </c>
      <c r="ER170" s="20">
        <v>0</v>
      </c>
      <c r="ES170" s="20">
        <v>0.1007</v>
      </c>
      <c r="ET170" s="20">
        <f t="shared" si="372"/>
        <v>0.1007</v>
      </c>
      <c r="EU170" s="4"/>
      <c r="EV170" s="17">
        <v>194</v>
      </c>
      <c r="EW170" s="20">
        <v>0</v>
      </c>
      <c r="EX170" s="20">
        <v>0</v>
      </c>
      <c r="EY170" s="20">
        <v>5.4100000000000002E-2</v>
      </c>
      <c r="EZ170" s="20">
        <f t="shared" si="373"/>
        <v>5.4100000000000002E-2</v>
      </c>
      <c r="FA170" s="4"/>
      <c r="FB170" s="17">
        <v>624</v>
      </c>
      <c r="FC170" s="20">
        <v>5.0999999999999997E-2</v>
      </c>
      <c r="FD170" s="20">
        <v>0</v>
      </c>
      <c r="FE170" s="20">
        <v>3.5200000000000002E-2</v>
      </c>
      <c r="FF170" s="20">
        <f t="shared" si="374"/>
        <v>3.5200000000000002E-2</v>
      </c>
      <c r="FG170" s="4"/>
      <c r="FH170" s="17">
        <v>3146</v>
      </c>
      <c r="FI170" s="20">
        <v>4.0500000000000001E-2</v>
      </c>
      <c r="FJ170" s="20">
        <v>0</v>
      </c>
      <c r="FK170" s="20">
        <v>2.5700000000000001E-2</v>
      </c>
      <c r="FL170" s="20">
        <f t="shared" si="375"/>
        <v>2.5700000000000001E-2</v>
      </c>
      <c r="FM170" s="31"/>
      <c r="FN170" s="32">
        <f t="shared" si="353"/>
        <v>8</v>
      </c>
      <c r="FO170" s="32">
        <f t="shared" si="354"/>
        <v>2005</v>
      </c>
    </row>
    <row r="171" spans="2:171" ht="15" x14ac:dyDescent="0.2">
      <c r="B171" s="3">
        <v>2005</v>
      </c>
      <c r="C171" s="3">
        <v>9</v>
      </c>
      <c r="D171" s="20"/>
      <c r="E171" s="5">
        <v>9.5</v>
      </c>
      <c r="F171" s="20">
        <v>0.99270000000000003</v>
      </c>
      <c r="G171" s="27">
        <f t="shared" si="299"/>
        <v>0.21500000000000002</v>
      </c>
      <c r="H171" s="20">
        <f t="shared" si="332"/>
        <v>1.2077</v>
      </c>
      <c r="I171" s="20"/>
      <c r="J171" s="5">
        <v>9.5</v>
      </c>
      <c r="K171" s="20">
        <f t="shared" si="333"/>
        <v>0.99270000000000003</v>
      </c>
      <c r="L171" s="20">
        <f t="shared" si="300"/>
        <v>0.21500000000000002</v>
      </c>
      <c r="M171" s="20">
        <f t="shared" si="350"/>
        <v>1.2077</v>
      </c>
      <c r="N171" s="20"/>
      <c r="O171" s="5">
        <v>27</v>
      </c>
      <c r="P171" s="27">
        <f t="shared" si="355"/>
        <v>0.99270000000000003</v>
      </c>
      <c r="Q171" s="20">
        <f t="shared" si="302"/>
        <v>0.1205</v>
      </c>
      <c r="R171" s="20">
        <f t="shared" si="334"/>
        <v>1.1132</v>
      </c>
      <c r="S171" s="20"/>
      <c r="T171" s="5">
        <v>130</v>
      </c>
      <c r="U171" s="20">
        <f t="shared" si="356"/>
        <v>0.99270000000000003</v>
      </c>
      <c r="V171" s="20">
        <f t="shared" si="304"/>
        <v>7.3900000000000007E-2</v>
      </c>
      <c r="W171" s="20">
        <f t="shared" si="335"/>
        <v>1.0666</v>
      </c>
      <c r="X171" s="20"/>
      <c r="Y171" s="5">
        <v>590</v>
      </c>
      <c r="Z171" s="20">
        <v>5.0999999999999997E-2</v>
      </c>
      <c r="AA171" s="20">
        <f t="shared" si="357"/>
        <v>0.99270000000000003</v>
      </c>
      <c r="AB171" s="20">
        <f t="shared" si="306"/>
        <v>5.3199999999999997E-2</v>
      </c>
      <c r="AC171" s="20">
        <f t="shared" si="336"/>
        <v>1.0459000000000001</v>
      </c>
      <c r="AD171" s="20"/>
      <c r="AE171" s="5">
        <v>160</v>
      </c>
      <c r="AF171" s="27">
        <v>0.99270000000000003</v>
      </c>
      <c r="AG171" s="20">
        <f t="shared" si="307"/>
        <v>7.0500000000000007E-2</v>
      </c>
      <c r="AH171" s="20">
        <f t="shared" si="337"/>
        <v>1.0632000000000001</v>
      </c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5">
        <v>590</v>
      </c>
      <c r="BC171" s="20">
        <f t="shared" si="216"/>
        <v>5.0999999999999997E-2</v>
      </c>
      <c r="BD171" s="20">
        <f t="shared" si="185"/>
        <v>0.99270000000000003</v>
      </c>
      <c r="BE171" s="20">
        <f t="shared" si="308"/>
        <v>5.0200000000000002E-2</v>
      </c>
      <c r="BF171" s="20">
        <f t="shared" si="338"/>
        <v>1.0428999999999999</v>
      </c>
      <c r="BG171" s="20"/>
      <c r="BH171" s="5">
        <v>3112</v>
      </c>
      <c r="BI171" s="20">
        <v>4.0500000000000001E-2</v>
      </c>
      <c r="BJ171" s="20">
        <f t="shared" si="358"/>
        <v>0.99270000000000003</v>
      </c>
      <c r="BK171" s="20">
        <f t="shared" si="310"/>
        <v>4.07E-2</v>
      </c>
      <c r="BL171" s="20">
        <f t="shared" si="339"/>
        <v>1.0334000000000001</v>
      </c>
      <c r="BM171" s="20"/>
      <c r="BN171" s="20"/>
      <c r="BO171" s="20"/>
      <c r="BP171" s="20"/>
      <c r="BQ171" s="20"/>
      <c r="BR171" s="20"/>
      <c r="BS171" s="20"/>
      <c r="BT171" s="135" t="s">
        <v>30</v>
      </c>
      <c r="BU171" s="136"/>
      <c r="BV171" s="136"/>
      <c r="BW171" s="136"/>
      <c r="BX171" s="136"/>
      <c r="BY171" s="4"/>
      <c r="BZ171" s="17">
        <v>160</v>
      </c>
      <c r="CA171" s="20">
        <v>0</v>
      </c>
      <c r="CB171" s="20">
        <f t="shared" si="359"/>
        <v>0.99270000000000003</v>
      </c>
      <c r="CC171" s="20">
        <f t="shared" si="312"/>
        <v>7.0500000000000007E-2</v>
      </c>
      <c r="CD171" s="20">
        <f t="shared" si="360"/>
        <v>1.0632000000000001</v>
      </c>
      <c r="CE171" s="21"/>
      <c r="CF171" s="17">
        <v>6780</v>
      </c>
      <c r="CG171" s="20">
        <v>3.5000000000000003E-2</v>
      </c>
      <c r="CH171" s="27">
        <f t="shared" si="361"/>
        <v>0.99270000000000003</v>
      </c>
      <c r="CI171" s="20">
        <f t="shared" si="315"/>
        <v>3.2800000000000003E-2</v>
      </c>
      <c r="CJ171" s="20">
        <f t="shared" si="362"/>
        <v>1.0255000000000001</v>
      </c>
      <c r="CK171" s="21"/>
      <c r="CL171" s="1">
        <v>61</v>
      </c>
      <c r="CM171" s="27">
        <v>0</v>
      </c>
      <c r="CN171" s="27">
        <v>0.1007</v>
      </c>
      <c r="CO171" s="27">
        <f t="shared" si="363"/>
        <v>0.1007</v>
      </c>
      <c r="CP171" s="28"/>
      <c r="CQ171" s="1">
        <v>91</v>
      </c>
      <c r="CR171" s="27">
        <f t="shared" si="364"/>
        <v>0</v>
      </c>
      <c r="CS171" s="27">
        <f t="shared" si="364"/>
        <v>0.1007</v>
      </c>
      <c r="CT171" s="27">
        <f t="shared" si="341"/>
        <v>0.1007</v>
      </c>
      <c r="CU171" s="28"/>
      <c r="CV171" s="1">
        <v>164</v>
      </c>
      <c r="CW171" s="27">
        <f t="shared" si="342"/>
        <v>0</v>
      </c>
      <c r="CX171" s="27">
        <v>5.4100000000000002E-2</v>
      </c>
      <c r="CY171" s="27">
        <f t="shared" si="343"/>
        <v>5.4100000000000002E-2</v>
      </c>
      <c r="CZ171" s="28"/>
      <c r="DA171" s="1">
        <v>194</v>
      </c>
      <c r="DB171" s="27">
        <f t="shared" si="365"/>
        <v>0</v>
      </c>
      <c r="DC171" s="29">
        <f t="shared" si="365"/>
        <v>5.4100000000000002E-2</v>
      </c>
      <c r="DD171" s="27">
        <f t="shared" si="345"/>
        <v>5.4100000000000002E-2</v>
      </c>
      <c r="DE171" s="27"/>
      <c r="DF171" s="30">
        <v>594</v>
      </c>
      <c r="DG171" s="27">
        <f t="shared" si="366"/>
        <v>5.0999999999999997E-2</v>
      </c>
      <c r="DH171" s="27">
        <f t="shared" si="346"/>
        <v>0</v>
      </c>
      <c r="DI171" s="27">
        <v>3.5200000000000002E-2</v>
      </c>
      <c r="DJ171" s="27">
        <f t="shared" si="367"/>
        <v>3.5200000000000002E-2</v>
      </c>
      <c r="DK171" s="28"/>
      <c r="DL171" s="30">
        <v>624</v>
      </c>
      <c r="DM171" s="27">
        <f t="shared" ref="DM171:DO172" si="376">+DG171</f>
        <v>5.0999999999999997E-2</v>
      </c>
      <c r="DN171" s="27">
        <f t="shared" si="376"/>
        <v>0</v>
      </c>
      <c r="DO171" s="27">
        <f t="shared" si="376"/>
        <v>3.5200000000000002E-2</v>
      </c>
      <c r="DP171" s="27">
        <f t="shared" si="347"/>
        <v>3.5200000000000002E-2</v>
      </c>
      <c r="DQ171" s="27"/>
      <c r="DR171" s="30">
        <v>3116</v>
      </c>
      <c r="DS171" s="27">
        <f t="shared" si="369"/>
        <v>4.0500000000000001E-2</v>
      </c>
      <c r="DT171" s="27">
        <f t="shared" si="348"/>
        <v>0</v>
      </c>
      <c r="DU171" s="29">
        <v>2.5700000000000001E-2</v>
      </c>
      <c r="DV171" s="27">
        <f t="shared" si="370"/>
        <v>2.5700000000000001E-2</v>
      </c>
      <c r="DW171" s="28"/>
      <c r="DX171" s="1">
        <v>3146</v>
      </c>
      <c r="DY171" s="27">
        <f t="shared" ref="DY171:EA172" si="377">+DS171</f>
        <v>4.0500000000000001E-2</v>
      </c>
      <c r="DZ171" s="27">
        <f t="shared" si="377"/>
        <v>0</v>
      </c>
      <c r="EA171" s="27">
        <f t="shared" si="377"/>
        <v>2.5700000000000001E-2</v>
      </c>
      <c r="EB171" s="27">
        <f t="shared" si="349"/>
        <v>2.5700000000000001E-2</v>
      </c>
      <c r="EC171" s="27"/>
      <c r="ED171" s="27"/>
      <c r="EE171" s="27"/>
      <c r="EF171" s="27"/>
      <c r="EG171" s="27"/>
      <c r="EH171" s="27"/>
      <c r="EI171" s="27"/>
      <c r="EJ171" s="127" t="s">
        <v>30</v>
      </c>
      <c r="EK171" s="136"/>
      <c r="EL171" s="136"/>
      <c r="EM171" s="136"/>
      <c r="EN171" s="136"/>
      <c r="EO171" s="4"/>
      <c r="EP171" s="17">
        <v>91</v>
      </c>
      <c r="EQ171" s="20">
        <v>0</v>
      </c>
      <c r="ER171" s="20">
        <v>0</v>
      </c>
      <c r="ES171" s="20">
        <v>0.1007</v>
      </c>
      <c r="ET171" s="20">
        <f t="shared" si="372"/>
        <v>0.1007</v>
      </c>
      <c r="EU171" s="4"/>
      <c r="EV171" s="17">
        <v>194</v>
      </c>
      <c r="EW171" s="20">
        <v>0</v>
      </c>
      <c r="EX171" s="20">
        <v>0</v>
      </c>
      <c r="EY171" s="20">
        <v>5.4100000000000002E-2</v>
      </c>
      <c r="EZ171" s="20">
        <f t="shared" si="373"/>
        <v>5.4100000000000002E-2</v>
      </c>
      <c r="FA171" s="4"/>
      <c r="FB171" s="17">
        <v>624</v>
      </c>
      <c r="FC171" s="20">
        <v>5.0999999999999997E-2</v>
      </c>
      <c r="FD171" s="20">
        <v>0</v>
      </c>
      <c r="FE171" s="20">
        <v>3.5200000000000002E-2</v>
      </c>
      <c r="FF171" s="20">
        <f t="shared" si="374"/>
        <v>3.5200000000000002E-2</v>
      </c>
      <c r="FG171" s="4"/>
      <c r="FH171" s="17">
        <v>3146</v>
      </c>
      <c r="FI171" s="20">
        <v>4.0500000000000001E-2</v>
      </c>
      <c r="FJ171" s="20">
        <v>0</v>
      </c>
      <c r="FK171" s="20">
        <v>2.5700000000000001E-2</v>
      </c>
      <c r="FL171" s="20">
        <f t="shared" si="375"/>
        <v>2.5700000000000001E-2</v>
      </c>
      <c r="FM171" s="31"/>
      <c r="FN171" s="32">
        <f t="shared" si="353"/>
        <v>9</v>
      </c>
      <c r="FO171" s="32">
        <f t="shared" si="354"/>
        <v>2005</v>
      </c>
    </row>
    <row r="172" spans="2:171" ht="15" x14ac:dyDescent="0.2">
      <c r="B172" s="3">
        <v>2005</v>
      </c>
      <c r="C172" s="3">
        <v>10</v>
      </c>
      <c r="D172" s="20"/>
      <c r="E172" s="5">
        <v>9.5</v>
      </c>
      <c r="F172" s="20">
        <v>1.1924999999999999</v>
      </c>
      <c r="G172" s="27">
        <f t="shared" si="299"/>
        <v>0.21500000000000002</v>
      </c>
      <c r="H172" s="20">
        <f t="shared" ref="H172:H177" si="378">(F172+G172)</f>
        <v>1.4075</v>
      </c>
      <c r="I172" s="20"/>
      <c r="J172" s="5">
        <v>9.5</v>
      </c>
      <c r="K172" s="20">
        <f t="shared" ref="K172:K177" si="379">+F172</f>
        <v>1.1924999999999999</v>
      </c>
      <c r="L172" s="20">
        <f t="shared" si="300"/>
        <v>0.21500000000000002</v>
      </c>
      <c r="M172" s="20">
        <f t="shared" si="350"/>
        <v>1.4075</v>
      </c>
      <c r="N172" s="20"/>
      <c r="O172" s="5">
        <v>27</v>
      </c>
      <c r="P172" s="27">
        <f t="shared" si="355"/>
        <v>1.1924999999999999</v>
      </c>
      <c r="Q172" s="20">
        <f t="shared" si="302"/>
        <v>0.1205</v>
      </c>
      <c r="R172" s="20">
        <f t="shared" ref="R172:R177" si="380">(P172+Q172)</f>
        <v>1.3129999999999999</v>
      </c>
      <c r="S172" s="20"/>
      <c r="T172" s="5">
        <v>130</v>
      </c>
      <c r="U172" s="20">
        <f t="shared" si="356"/>
        <v>1.1924999999999999</v>
      </c>
      <c r="V172" s="20">
        <f t="shared" si="304"/>
        <v>7.3900000000000007E-2</v>
      </c>
      <c r="W172" s="20">
        <f t="shared" ref="W172:W177" si="381">(U172+V172)</f>
        <v>1.2664</v>
      </c>
      <c r="X172" s="20"/>
      <c r="Y172" s="5">
        <v>590</v>
      </c>
      <c r="Z172" s="20">
        <v>5.0999999999999997E-2</v>
      </c>
      <c r="AA172" s="20">
        <f t="shared" si="357"/>
        <v>1.1924999999999999</v>
      </c>
      <c r="AB172" s="20">
        <f t="shared" si="306"/>
        <v>5.3199999999999997E-2</v>
      </c>
      <c r="AC172" s="20">
        <f t="shared" ref="AC172:AC177" si="382">(AA172+AB172)</f>
        <v>1.2456999999999998</v>
      </c>
      <c r="AD172" s="20"/>
      <c r="AE172" s="5">
        <v>160</v>
      </c>
      <c r="AF172" s="27">
        <v>1.1924999999999999</v>
      </c>
      <c r="AG172" s="20">
        <f t="shared" si="307"/>
        <v>7.0500000000000007E-2</v>
      </c>
      <c r="AH172" s="20">
        <f t="shared" ref="AH172:AH177" si="383">(AF172+AG172)</f>
        <v>1.2629999999999999</v>
      </c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5">
        <v>590</v>
      </c>
      <c r="BC172" s="20">
        <f t="shared" si="216"/>
        <v>5.0999999999999997E-2</v>
      </c>
      <c r="BD172" s="20">
        <f t="shared" si="185"/>
        <v>1.1924999999999999</v>
      </c>
      <c r="BE172" s="20">
        <f t="shared" si="308"/>
        <v>5.0200000000000002E-2</v>
      </c>
      <c r="BF172" s="20">
        <f t="shared" ref="BF172:BF177" si="384">(BD172+BE172)</f>
        <v>1.2426999999999999</v>
      </c>
      <c r="BG172" s="20"/>
      <c r="BH172" s="5">
        <v>3112</v>
      </c>
      <c r="BI172" s="20">
        <v>4.0500000000000001E-2</v>
      </c>
      <c r="BJ172" s="20">
        <f t="shared" si="358"/>
        <v>1.1924999999999999</v>
      </c>
      <c r="BK172" s="20">
        <f t="shared" si="310"/>
        <v>4.07E-2</v>
      </c>
      <c r="BL172" s="20">
        <f t="shared" ref="BL172:BL177" si="385">(BJ172+BK172)</f>
        <v>1.2331999999999999</v>
      </c>
      <c r="BM172" s="20"/>
      <c r="BN172" s="20"/>
      <c r="BO172" s="20"/>
      <c r="BP172" s="20"/>
      <c r="BQ172" s="20"/>
      <c r="BR172" s="20"/>
      <c r="BS172" s="20"/>
      <c r="BT172" s="135" t="s">
        <v>30</v>
      </c>
      <c r="BU172" s="136"/>
      <c r="BV172" s="136"/>
      <c r="BW172" s="136"/>
      <c r="BX172" s="136"/>
      <c r="BY172" s="4"/>
      <c r="BZ172" s="17">
        <v>160</v>
      </c>
      <c r="CA172" s="20">
        <v>0</v>
      </c>
      <c r="CB172" s="20">
        <f t="shared" si="359"/>
        <v>1.1924999999999999</v>
      </c>
      <c r="CC172" s="20">
        <f t="shared" si="312"/>
        <v>7.0500000000000007E-2</v>
      </c>
      <c r="CD172" s="20">
        <f t="shared" si="360"/>
        <v>1.2629999999999999</v>
      </c>
      <c r="CE172" s="21"/>
      <c r="CF172" s="17">
        <v>6780</v>
      </c>
      <c r="CG172" s="20">
        <v>3.5000000000000003E-2</v>
      </c>
      <c r="CH172" s="27">
        <f t="shared" si="361"/>
        <v>1.1924999999999999</v>
      </c>
      <c r="CI172" s="20">
        <f t="shared" si="315"/>
        <v>3.2800000000000003E-2</v>
      </c>
      <c r="CJ172" s="20">
        <f t="shared" si="362"/>
        <v>1.2252999999999998</v>
      </c>
      <c r="CK172" s="21"/>
      <c r="CL172" s="1">
        <v>61</v>
      </c>
      <c r="CM172" s="27">
        <v>0</v>
      </c>
      <c r="CN172" s="27">
        <v>0.1007</v>
      </c>
      <c r="CO172" s="27">
        <f t="shared" si="363"/>
        <v>0.1007</v>
      </c>
      <c r="CP172" s="28"/>
      <c r="CQ172" s="1">
        <v>91</v>
      </c>
      <c r="CR172" s="27">
        <f t="shared" ref="CR172:CS174" si="386">+CM172</f>
        <v>0</v>
      </c>
      <c r="CS172" s="27">
        <f t="shared" si="386"/>
        <v>0.1007</v>
      </c>
      <c r="CT172" s="27">
        <f t="shared" ref="CT172:CT177" si="387">(CR172+CS172)</f>
        <v>0.1007</v>
      </c>
      <c r="CU172" s="28"/>
      <c r="CV172" s="1">
        <v>164</v>
      </c>
      <c r="CW172" s="27">
        <f t="shared" ref="CW172:CW177" si="388">+CR172</f>
        <v>0</v>
      </c>
      <c r="CX172" s="27">
        <v>5.4100000000000002E-2</v>
      </c>
      <c r="CY172" s="27">
        <f t="shared" ref="CY172:CY177" si="389">(CW172+CX172)</f>
        <v>5.4100000000000002E-2</v>
      </c>
      <c r="CZ172" s="28"/>
      <c r="DA172" s="1">
        <v>194</v>
      </c>
      <c r="DB172" s="27">
        <f t="shared" ref="DB172:DC174" si="390">+CW172</f>
        <v>0</v>
      </c>
      <c r="DC172" s="29">
        <f t="shared" si="390"/>
        <v>5.4100000000000002E-2</v>
      </c>
      <c r="DD172" s="27">
        <f t="shared" ref="DD172:DD177" si="391">(DB172+DC172)</f>
        <v>5.4100000000000002E-2</v>
      </c>
      <c r="DE172" s="27"/>
      <c r="DF172" s="30">
        <v>594</v>
      </c>
      <c r="DG172" s="27">
        <f t="shared" si="366"/>
        <v>5.0999999999999997E-2</v>
      </c>
      <c r="DH172" s="27">
        <f t="shared" ref="DH172:DH177" si="392">+DB172</f>
        <v>0</v>
      </c>
      <c r="DI172" s="27">
        <v>3.5200000000000002E-2</v>
      </c>
      <c r="DJ172" s="27">
        <f t="shared" si="367"/>
        <v>3.5200000000000002E-2</v>
      </c>
      <c r="DK172" s="28"/>
      <c r="DL172" s="30">
        <v>624</v>
      </c>
      <c r="DM172" s="27">
        <f t="shared" si="376"/>
        <v>5.0999999999999997E-2</v>
      </c>
      <c r="DN172" s="27">
        <f t="shared" si="376"/>
        <v>0</v>
      </c>
      <c r="DO172" s="27">
        <f t="shared" si="376"/>
        <v>3.5200000000000002E-2</v>
      </c>
      <c r="DP172" s="27">
        <f t="shared" ref="DP172:DP177" si="393">(DN172+DO172)</f>
        <v>3.5200000000000002E-2</v>
      </c>
      <c r="DQ172" s="27"/>
      <c r="DR172" s="30">
        <v>3116</v>
      </c>
      <c r="DS172" s="27">
        <f t="shared" si="369"/>
        <v>4.0500000000000001E-2</v>
      </c>
      <c r="DT172" s="27">
        <f t="shared" ref="DT172:DT177" si="394">+DN172</f>
        <v>0</v>
      </c>
      <c r="DU172" s="29">
        <v>2.5700000000000001E-2</v>
      </c>
      <c r="DV172" s="27">
        <f t="shared" si="370"/>
        <v>2.5700000000000001E-2</v>
      </c>
      <c r="DW172" s="28"/>
      <c r="DX172" s="1">
        <v>3146</v>
      </c>
      <c r="DY172" s="27">
        <f t="shared" si="377"/>
        <v>4.0500000000000001E-2</v>
      </c>
      <c r="DZ172" s="27">
        <f t="shared" si="377"/>
        <v>0</v>
      </c>
      <c r="EA172" s="27">
        <f t="shared" si="377"/>
        <v>2.5700000000000001E-2</v>
      </c>
      <c r="EB172" s="27">
        <f t="shared" ref="EB172:EB177" si="395">(DZ172+EA172)</f>
        <v>2.5700000000000001E-2</v>
      </c>
      <c r="EC172" s="27"/>
      <c r="ED172" s="27"/>
      <c r="EE172" s="27"/>
      <c r="EF172" s="27"/>
      <c r="EG172" s="27"/>
      <c r="EH172" s="27"/>
      <c r="EI172" s="27"/>
      <c r="EJ172" s="127" t="s">
        <v>30</v>
      </c>
      <c r="EK172" s="136"/>
      <c r="EL172" s="136"/>
      <c r="EM172" s="136"/>
      <c r="EN172" s="136"/>
      <c r="EO172" s="4"/>
      <c r="EP172" s="17">
        <v>91</v>
      </c>
      <c r="EQ172" s="20">
        <v>0</v>
      </c>
      <c r="ER172" s="20">
        <v>0</v>
      </c>
      <c r="ES172" s="20">
        <v>0.1007</v>
      </c>
      <c r="ET172" s="20">
        <f t="shared" si="372"/>
        <v>0.1007</v>
      </c>
      <c r="EU172" s="4"/>
      <c r="EV172" s="17">
        <v>194</v>
      </c>
      <c r="EW172" s="20">
        <v>0</v>
      </c>
      <c r="EX172" s="20">
        <v>0</v>
      </c>
      <c r="EY172" s="20">
        <v>5.4100000000000002E-2</v>
      </c>
      <c r="EZ172" s="20">
        <f t="shared" si="373"/>
        <v>5.4100000000000002E-2</v>
      </c>
      <c r="FA172" s="4"/>
      <c r="FB172" s="17">
        <v>624</v>
      </c>
      <c r="FC172" s="20">
        <v>5.0999999999999997E-2</v>
      </c>
      <c r="FD172" s="20">
        <v>0</v>
      </c>
      <c r="FE172" s="20">
        <v>3.5200000000000002E-2</v>
      </c>
      <c r="FF172" s="20">
        <f t="shared" si="374"/>
        <v>3.5200000000000002E-2</v>
      </c>
      <c r="FG172" s="4"/>
      <c r="FH172" s="17">
        <v>3146</v>
      </c>
      <c r="FI172" s="20">
        <v>4.0500000000000001E-2</v>
      </c>
      <c r="FJ172" s="20">
        <v>0</v>
      </c>
      <c r="FK172" s="20">
        <v>2.5700000000000001E-2</v>
      </c>
      <c r="FL172" s="20">
        <f t="shared" si="375"/>
        <v>2.5700000000000001E-2</v>
      </c>
      <c r="FM172" s="31"/>
      <c r="FN172" s="32">
        <f t="shared" si="353"/>
        <v>10</v>
      </c>
      <c r="FO172" s="32">
        <f t="shared" si="354"/>
        <v>2005</v>
      </c>
    </row>
    <row r="173" spans="2:171" ht="15" x14ac:dyDescent="0.2">
      <c r="B173" s="3">
        <v>2005</v>
      </c>
      <c r="C173" s="3">
        <v>11</v>
      </c>
      <c r="D173" s="20"/>
      <c r="E173" s="5">
        <v>9.5</v>
      </c>
      <c r="F173" s="20">
        <v>1.2156</v>
      </c>
      <c r="G173" s="27">
        <f t="shared" si="299"/>
        <v>0.21500000000000002</v>
      </c>
      <c r="H173" s="20">
        <f t="shared" si="378"/>
        <v>1.4306000000000001</v>
      </c>
      <c r="I173" s="20"/>
      <c r="J173" s="5">
        <v>9.5</v>
      </c>
      <c r="K173" s="20">
        <f t="shared" si="379"/>
        <v>1.2156</v>
      </c>
      <c r="L173" s="20">
        <f t="shared" si="300"/>
        <v>0.21500000000000002</v>
      </c>
      <c r="M173" s="20">
        <f t="shared" ref="M173:M178" si="396">(K173+L173)</f>
        <v>1.4306000000000001</v>
      </c>
      <c r="N173" s="20"/>
      <c r="O173" s="5">
        <v>27</v>
      </c>
      <c r="P173" s="27">
        <f t="shared" si="355"/>
        <v>1.2156</v>
      </c>
      <c r="Q173" s="20">
        <f t="shared" si="302"/>
        <v>0.1205</v>
      </c>
      <c r="R173" s="20">
        <f t="shared" si="380"/>
        <v>1.3361000000000001</v>
      </c>
      <c r="S173" s="20"/>
      <c r="T173" s="5">
        <v>130</v>
      </c>
      <c r="U173" s="20">
        <f t="shared" si="356"/>
        <v>1.2156</v>
      </c>
      <c r="V173" s="20">
        <f t="shared" si="304"/>
        <v>7.3900000000000007E-2</v>
      </c>
      <c r="W173" s="20">
        <f t="shared" si="381"/>
        <v>1.2895000000000001</v>
      </c>
      <c r="X173" s="20"/>
      <c r="Y173" s="5">
        <v>590</v>
      </c>
      <c r="Z173" s="20">
        <v>5.0999999999999997E-2</v>
      </c>
      <c r="AA173" s="20">
        <f t="shared" si="357"/>
        <v>1.2156</v>
      </c>
      <c r="AB173" s="20">
        <f t="shared" si="306"/>
        <v>5.3199999999999997E-2</v>
      </c>
      <c r="AC173" s="20">
        <f t="shared" si="382"/>
        <v>1.2687999999999999</v>
      </c>
      <c r="AD173" s="20"/>
      <c r="AE173" s="5">
        <v>160</v>
      </c>
      <c r="AF173" s="27">
        <v>1.1262000000000001</v>
      </c>
      <c r="AG173" s="20">
        <f t="shared" si="307"/>
        <v>7.0500000000000007E-2</v>
      </c>
      <c r="AH173" s="20">
        <f t="shared" si="383"/>
        <v>1.1967000000000001</v>
      </c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5">
        <v>590</v>
      </c>
      <c r="BC173" s="20">
        <f t="shared" si="216"/>
        <v>5.0999999999999997E-2</v>
      </c>
      <c r="BD173" s="20">
        <f t="shared" si="185"/>
        <v>1.1262000000000001</v>
      </c>
      <c r="BE173" s="20">
        <f t="shared" si="308"/>
        <v>5.0200000000000002E-2</v>
      </c>
      <c r="BF173" s="20">
        <f t="shared" si="384"/>
        <v>1.1764000000000001</v>
      </c>
      <c r="BG173" s="20"/>
      <c r="BH173" s="5">
        <v>3112</v>
      </c>
      <c r="BI173" s="20">
        <v>4.0500000000000001E-2</v>
      </c>
      <c r="BJ173" s="20">
        <f t="shared" si="358"/>
        <v>1.1262000000000001</v>
      </c>
      <c r="BK173" s="20">
        <f t="shared" si="310"/>
        <v>4.07E-2</v>
      </c>
      <c r="BL173" s="20">
        <f t="shared" si="385"/>
        <v>1.1669</v>
      </c>
      <c r="BM173" s="20"/>
      <c r="BN173" s="20"/>
      <c r="BO173" s="20"/>
      <c r="BP173" s="20"/>
      <c r="BQ173" s="20"/>
      <c r="BR173" s="20"/>
      <c r="BS173" s="20"/>
      <c r="BT173" s="135" t="s">
        <v>30</v>
      </c>
      <c r="BU173" s="136"/>
      <c r="BV173" s="136"/>
      <c r="BW173" s="136"/>
      <c r="BX173" s="136"/>
      <c r="BY173" s="4"/>
      <c r="BZ173" s="17">
        <v>160</v>
      </c>
      <c r="CA173" s="20">
        <v>0</v>
      </c>
      <c r="CB173" s="20">
        <f t="shared" si="359"/>
        <v>1.1262000000000001</v>
      </c>
      <c r="CC173" s="20">
        <f t="shared" si="312"/>
        <v>7.0500000000000007E-2</v>
      </c>
      <c r="CD173" s="20">
        <f t="shared" si="360"/>
        <v>1.1967000000000001</v>
      </c>
      <c r="CE173" s="21"/>
      <c r="CF173" s="17">
        <v>6780</v>
      </c>
      <c r="CG173" s="20">
        <v>3.5000000000000003E-2</v>
      </c>
      <c r="CH173" s="27">
        <f t="shared" si="361"/>
        <v>1.1262000000000001</v>
      </c>
      <c r="CI173" s="20">
        <f t="shared" si="315"/>
        <v>3.2800000000000003E-2</v>
      </c>
      <c r="CJ173" s="20">
        <f t="shared" si="362"/>
        <v>1.159</v>
      </c>
      <c r="CK173" s="21"/>
      <c r="CL173" s="1">
        <v>61</v>
      </c>
      <c r="CM173" s="27">
        <v>0</v>
      </c>
      <c r="CN173" s="27">
        <v>0.1007</v>
      </c>
      <c r="CO173" s="27">
        <f t="shared" si="363"/>
        <v>0.1007</v>
      </c>
      <c r="CP173" s="28"/>
      <c r="CQ173" s="1">
        <v>91</v>
      </c>
      <c r="CR173" s="27">
        <f t="shared" si="386"/>
        <v>0</v>
      </c>
      <c r="CS173" s="27">
        <f t="shared" si="386"/>
        <v>0.1007</v>
      </c>
      <c r="CT173" s="27">
        <f t="shared" si="387"/>
        <v>0.1007</v>
      </c>
      <c r="CU173" s="28"/>
      <c r="CV173" s="1">
        <v>164</v>
      </c>
      <c r="CW173" s="27">
        <f t="shared" si="388"/>
        <v>0</v>
      </c>
      <c r="CX173" s="27">
        <v>5.4100000000000002E-2</v>
      </c>
      <c r="CY173" s="27">
        <f t="shared" si="389"/>
        <v>5.4100000000000002E-2</v>
      </c>
      <c r="CZ173" s="28"/>
      <c r="DA173" s="1">
        <v>194</v>
      </c>
      <c r="DB173" s="27">
        <f t="shared" si="390"/>
        <v>0</v>
      </c>
      <c r="DC173" s="29">
        <f t="shared" si="390"/>
        <v>5.4100000000000002E-2</v>
      </c>
      <c r="DD173" s="27">
        <f t="shared" si="391"/>
        <v>5.4100000000000002E-2</v>
      </c>
      <c r="DE173" s="27"/>
      <c r="DF173" s="30">
        <v>594</v>
      </c>
      <c r="DG173" s="27">
        <f t="shared" si="366"/>
        <v>5.0999999999999997E-2</v>
      </c>
      <c r="DH173" s="27">
        <f t="shared" si="392"/>
        <v>0</v>
      </c>
      <c r="DI173" s="27">
        <v>3.5200000000000002E-2</v>
      </c>
      <c r="DJ173" s="27">
        <f t="shared" si="367"/>
        <v>3.5200000000000002E-2</v>
      </c>
      <c r="DK173" s="28"/>
      <c r="DL173" s="30">
        <v>624</v>
      </c>
      <c r="DM173" s="27">
        <f t="shared" ref="DM173:DO174" si="397">+DG173</f>
        <v>5.0999999999999997E-2</v>
      </c>
      <c r="DN173" s="27">
        <f t="shared" si="397"/>
        <v>0</v>
      </c>
      <c r="DO173" s="27">
        <f t="shared" si="397"/>
        <v>3.5200000000000002E-2</v>
      </c>
      <c r="DP173" s="27">
        <f t="shared" si="393"/>
        <v>3.5200000000000002E-2</v>
      </c>
      <c r="DQ173" s="27"/>
      <c r="DR173" s="30">
        <v>3116</v>
      </c>
      <c r="DS173" s="27">
        <f t="shared" si="369"/>
        <v>4.0500000000000001E-2</v>
      </c>
      <c r="DT173" s="27">
        <f t="shared" si="394"/>
        <v>0</v>
      </c>
      <c r="DU173" s="29">
        <v>2.5700000000000001E-2</v>
      </c>
      <c r="DV173" s="27">
        <f t="shared" si="370"/>
        <v>2.5700000000000001E-2</v>
      </c>
      <c r="DW173" s="28"/>
      <c r="DX173" s="1">
        <v>3146</v>
      </c>
      <c r="DY173" s="27">
        <f t="shared" ref="DY173:EA174" si="398">+DS173</f>
        <v>4.0500000000000001E-2</v>
      </c>
      <c r="DZ173" s="27">
        <f t="shared" si="398"/>
        <v>0</v>
      </c>
      <c r="EA173" s="27">
        <f t="shared" si="398"/>
        <v>2.5700000000000001E-2</v>
      </c>
      <c r="EB173" s="27">
        <f t="shared" si="395"/>
        <v>2.5700000000000001E-2</v>
      </c>
      <c r="EC173" s="27"/>
      <c r="ED173" s="27"/>
      <c r="EE173" s="27"/>
      <c r="EF173" s="27"/>
      <c r="EG173" s="27"/>
      <c r="EH173" s="27"/>
      <c r="EI173" s="27"/>
      <c r="EJ173" s="127" t="s">
        <v>30</v>
      </c>
      <c r="EK173" s="136"/>
      <c r="EL173" s="136"/>
      <c r="EM173" s="136"/>
      <c r="EN173" s="136"/>
      <c r="EO173" s="4"/>
      <c r="EP173" s="17">
        <v>91</v>
      </c>
      <c r="EQ173" s="20">
        <v>0</v>
      </c>
      <c r="ER173" s="20">
        <v>0</v>
      </c>
      <c r="ES173" s="20">
        <v>0.1007</v>
      </c>
      <c r="ET173" s="20">
        <f t="shared" si="372"/>
        <v>0.1007</v>
      </c>
      <c r="EU173" s="4"/>
      <c r="EV173" s="17">
        <v>194</v>
      </c>
      <c r="EW173" s="20">
        <v>0</v>
      </c>
      <c r="EX173" s="20">
        <v>0</v>
      </c>
      <c r="EY173" s="20">
        <v>5.4100000000000002E-2</v>
      </c>
      <c r="EZ173" s="20">
        <f t="shared" si="373"/>
        <v>5.4100000000000002E-2</v>
      </c>
      <c r="FA173" s="4"/>
      <c r="FB173" s="17">
        <v>624</v>
      </c>
      <c r="FC173" s="20">
        <v>5.0999999999999997E-2</v>
      </c>
      <c r="FD173" s="20">
        <v>0</v>
      </c>
      <c r="FE173" s="20">
        <v>3.5200000000000002E-2</v>
      </c>
      <c r="FF173" s="20">
        <f t="shared" si="374"/>
        <v>3.5200000000000002E-2</v>
      </c>
      <c r="FG173" s="4"/>
      <c r="FH173" s="17">
        <v>3146</v>
      </c>
      <c r="FI173" s="20">
        <v>4.0500000000000001E-2</v>
      </c>
      <c r="FJ173" s="20">
        <v>0</v>
      </c>
      <c r="FK173" s="20">
        <v>2.5700000000000001E-2</v>
      </c>
      <c r="FL173" s="20">
        <f t="shared" si="375"/>
        <v>2.5700000000000001E-2</v>
      </c>
      <c r="FM173" s="31"/>
      <c r="FN173" s="32">
        <f t="shared" si="353"/>
        <v>11</v>
      </c>
      <c r="FO173" s="32">
        <f t="shared" si="354"/>
        <v>2005</v>
      </c>
    </row>
    <row r="174" spans="2:171" ht="15" x14ac:dyDescent="0.2">
      <c r="B174" s="3">
        <v>2005</v>
      </c>
      <c r="C174" s="3">
        <v>12</v>
      </c>
      <c r="D174" s="20"/>
      <c r="E174" s="5">
        <v>9.5</v>
      </c>
      <c r="F174" s="20">
        <v>0.96499999999999997</v>
      </c>
      <c r="G174" s="27">
        <f t="shared" si="299"/>
        <v>0.21500000000000002</v>
      </c>
      <c r="H174" s="20">
        <f t="shared" si="378"/>
        <v>1.18</v>
      </c>
      <c r="I174" s="20"/>
      <c r="J174" s="5">
        <v>9.5</v>
      </c>
      <c r="K174" s="20">
        <f t="shared" si="379"/>
        <v>0.96499999999999997</v>
      </c>
      <c r="L174" s="20">
        <f t="shared" si="300"/>
        <v>0.21500000000000002</v>
      </c>
      <c r="M174" s="20">
        <f t="shared" si="396"/>
        <v>1.18</v>
      </c>
      <c r="N174" s="20"/>
      <c r="O174" s="5">
        <v>27</v>
      </c>
      <c r="P174" s="27">
        <f t="shared" si="355"/>
        <v>0.96499999999999997</v>
      </c>
      <c r="Q174" s="20">
        <f t="shared" si="302"/>
        <v>0.1205</v>
      </c>
      <c r="R174" s="20">
        <f t="shared" si="380"/>
        <v>1.0854999999999999</v>
      </c>
      <c r="S174" s="20"/>
      <c r="T174" s="5">
        <v>130</v>
      </c>
      <c r="U174" s="20">
        <f t="shared" si="356"/>
        <v>0.96499999999999997</v>
      </c>
      <c r="V174" s="20">
        <f t="shared" si="304"/>
        <v>7.3900000000000007E-2</v>
      </c>
      <c r="W174" s="20">
        <f t="shared" si="381"/>
        <v>1.0388999999999999</v>
      </c>
      <c r="X174" s="20"/>
      <c r="Y174" s="5">
        <v>590</v>
      </c>
      <c r="Z174" s="20">
        <v>5.0999999999999997E-2</v>
      </c>
      <c r="AA174" s="20">
        <f t="shared" si="357"/>
        <v>0.96499999999999997</v>
      </c>
      <c r="AB174" s="20">
        <f t="shared" si="306"/>
        <v>5.3199999999999997E-2</v>
      </c>
      <c r="AC174" s="20">
        <f t="shared" si="382"/>
        <v>1.0182</v>
      </c>
      <c r="AD174" s="20"/>
      <c r="AE174" s="5">
        <v>160</v>
      </c>
      <c r="AF174" s="27">
        <v>0.8901</v>
      </c>
      <c r="AG174" s="20">
        <f t="shared" si="307"/>
        <v>7.0500000000000007E-2</v>
      </c>
      <c r="AH174" s="20">
        <f t="shared" si="383"/>
        <v>0.96060000000000001</v>
      </c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5">
        <v>590</v>
      </c>
      <c r="BC174" s="20">
        <f t="shared" si="216"/>
        <v>5.0999999999999997E-2</v>
      </c>
      <c r="BD174" s="20">
        <f t="shared" si="185"/>
        <v>0.8901</v>
      </c>
      <c r="BE174" s="20">
        <f t="shared" si="308"/>
        <v>5.0200000000000002E-2</v>
      </c>
      <c r="BF174" s="20">
        <f t="shared" si="384"/>
        <v>0.94030000000000002</v>
      </c>
      <c r="BG174" s="20"/>
      <c r="BH174" s="5">
        <v>3112</v>
      </c>
      <c r="BI174" s="20">
        <v>4.0500000000000001E-2</v>
      </c>
      <c r="BJ174" s="20">
        <f t="shared" si="358"/>
        <v>0.8901</v>
      </c>
      <c r="BK174" s="20">
        <f t="shared" si="310"/>
        <v>4.07E-2</v>
      </c>
      <c r="BL174" s="20">
        <f t="shared" si="385"/>
        <v>0.93079999999999996</v>
      </c>
      <c r="BM174" s="20"/>
      <c r="BN174" s="20"/>
      <c r="BO174" s="20"/>
      <c r="BP174" s="20"/>
      <c r="BQ174" s="20"/>
      <c r="BR174" s="20"/>
      <c r="BS174" s="20"/>
      <c r="BT174" s="135" t="s">
        <v>30</v>
      </c>
      <c r="BU174" s="136"/>
      <c r="BV174" s="136"/>
      <c r="BW174" s="136"/>
      <c r="BX174" s="136"/>
      <c r="BY174" s="4"/>
      <c r="BZ174" s="17">
        <v>160</v>
      </c>
      <c r="CA174" s="20">
        <v>0</v>
      </c>
      <c r="CB174" s="20">
        <f t="shared" si="359"/>
        <v>0.8901</v>
      </c>
      <c r="CC174" s="20">
        <f t="shared" si="312"/>
        <v>7.0500000000000007E-2</v>
      </c>
      <c r="CD174" s="20">
        <f t="shared" si="360"/>
        <v>0.96060000000000001</v>
      </c>
      <c r="CE174" s="21"/>
      <c r="CF174" s="17">
        <v>6780</v>
      </c>
      <c r="CG174" s="20">
        <v>3.5000000000000003E-2</v>
      </c>
      <c r="CH174" s="27">
        <f t="shared" si="361"/>
        <v>0.8901</v>
      </c>
      <c r="CI174" s="20">
        <f t="shared" si="315"/>
        <v>3.2800000000000003E-2</v>
      </c>
      <c r="CJ174" s="20">
        <f t="shared" si="362"/>
        <v>0.92290000000000005</v>
      </c>
      <c r="CK174" s="21"/>
      <c r="CL174" s="1">
        <v>61</v>
      </c>
      <c r="CM174" s="27">
        <v>0</v>
      </c>
      <c r="CN174" s="27">
        <v>0.1007</v>
      </c>
      <c r="CO174" s="27">
        <f t="shared" si="363"/>
        <v>0.1007</v>
      </c>
      <c r="CP174" s="28"/>
      <c r="CQ174" s="1">
        <v>91</v>
      </c>
      <c r="CR174" s="27">
        <f t="shared" si="386"/>
        <v>0</v>
      </c>
      <c r="CS174" s="27">
        <f t="shared" si="386"/>
        <v>0.1007</v>
      </c>
      <c r="CT174" s="27">
        <f t="shared" si="387"/>
        <v>0.1007</v>
      </c>
      <c r="CU174" s="28"/>
      <c r="CV174" s="1">
        <v>164</v>
      </c>
      <c r="CW174" s="27">
        <f t="shared" si="388"/>
        <v>0</v>
      </c>
      <c r="CX174" s="27">
        <v>5.4100000000000002E-2</v>
      </c>
      <c r="CY174" s="27">
        <f t="shared" si="389"/>
        <v>5.4100000000000002E-2</v>
      </c>
      <c r="CZ174" s="28"/>
      <c r="DA174" s="1">
        <v>194</v>
      </c>
      <c r="DB174" s="27">
        <f t="shared" si="390"/>
        <v>0</v>
      </c>
      <c r="DC174" s="29">
        <f t="shared" si="390"/>
        <v>5.4100000000000002E-2</v>
      </c>
      <c r="DD174" s="27">
        <f t="shared" si="391"/>
        <v>5.4100000000000002E-2</v>
      </c>
      <c r="DE174" s="27"/>
      <c r="DF174" s="30">
        <v>594</v>
      </c>
      <c r="DG174" s="27">
        <f t="shared" si="366"/>
        <v>5.0999999999999997E-2</v>
      </c>
      <c r="DH174" s="27">
        <f t="shared" si="392"/>
        <v>0</v>
      </c>
      <c r="DI174" s="27">
        <v>3.5200000000000002E-2</v>
      </c>
      <c r="DJ174" s="27">
        <f t="shared" si="367"/>
        <v>3.5200000000000002E-2</v>
      </c>
      <c r="DK174" s="28"/>
      <c r="DL174" s="30">
        <v>624</v>
      </c>
      <c r="DM174" s="27">
        <f t="shared" si="397"/>
        <v>5.0999999999999997E-2</v>
      </c>
      <c r="DN174" s="27">
        <f t="shared" si="397"/>
        <v>0</v>
      </c>
      <c r="DO174" s="27">
        <f t="shared" si="397"/>
        <v>3.5200000000000002E-2</v>
      </c>
      <c r="DP174" s="27">
        <f t="shared" si="393"/>
        <v>3.5200000000000002E-2</v>
      </c>
      <c r="DQ174" s="27"/>
      <c r="DR174" s="30">
        <v>3116</v>
      </c>
      <c r="DS174" s="27">
        <f t="shared" si="369"/>
        <v>4.0500000000000001E-2</v>
      </c>
      <c r="DT174" s="27">
        <f t="shared" si="394"/>
        <v>0</v>
      </c>
      <c r="DU174" s="29">
        <v>2.5700000000000001E-2</v>
      </c>
      <c r="DV174" s="27">
        <f t="shared" si="370"/>
        <v>2.5700000000000001E-2</v>
      </c>
      <c r="DW174" s="28"/>
      <c r="DX174" s="1">
        <v>3146</v>
      </c>
      <c r="DY174" s="27">
        <f t="shared" si="398"/>
        <v>4.0500000000000001E-2</v>
      </c>
      <c r="DZ174" s="27">
        <f t="shared" si="398"/>
        <v>0</v>
      </c>
      <c r="EA174" s="27">
        <f t="shared" si="398"/>
        <v>2.5700000000000001E-2</v>
      </c>
      <c r="EB174" s="27">
        <f t="shared" si="395"/>
        <v>2.5700000000000001E-2</v>
      </c>
      <c r="EC174" s="27"/>
      <c r="ED174" s="27"/>
      <c r="EE174" s="27"/>
      <c r="EF174" s="27"/>
      <c r="EG174" s="27"/>
      <c r="EH174" s="27"/>
      <c r="EI174" s="27"/>
      <c r="EJ174" s="127" t="s">
        <v>30</v>
      </c>
      <c r="EK174" s="136"/>
      <c r="EL174" s="136"/>
      <c r="EM174" s="136"/>
      <c r="EN174" s="136"/>
      <c r="EO174" s="4"/>
      <c r="EP174" s="17">
        <v>91</v>
      </c>
      <c r="EQ174" s="20">
        <v>0</v>
      </c>
      <c r="ER174" s="20">
        <v>0</v>
      </c>
      <c r="ES174" s="20">
        <v>0.1007</v>
      </c>
      <c r="ET174" s="20">
        <f t="shared" si="372"/>
        <v>0.1007</v>
      </c>
      <c r="EU174" s="4"/>
      <c r="EV174" s="17">
        <v>194</v>
      </c>
      <c r="EW174" s="20">
        <v>0</v>
      </c>
      <c r="EX174" s="20">
        <v>0</v>
      </c>
      <c r="EY174" s="20">
        <v>5.4100000000000002E-2</v>
      </c>
      <c r="EZ174" s="20">
        <f t="shared" si="373"/>
        <v>5.4100000000000002E-2</v>
      </c>
      <c r="FA174" s="4"/>
      <c r="FB174" s="17">
        <v>624</v>
      </c>
      <c r="FC174" s="20">
        <v>5.0999999999999997E-2</v>
      </c>
      <c r="FD174" s="20">
        <v>0</v>
      </c>
      <c r="FE174" s="20">
        <v>3.5200000000000002E-2</v>
      </c>
      <c r="FF174" s="20">
        <f t="shared" si="374"/>
        <v>3.5200000000000002E-2</v>
      </c>
      <c r="FG174" s="4"/>
      <c r="FH174" s="17">
        <v>3146</v>
      </c>
      <c r="FI174" s="20">
        <v>4.0500000000000001E-2</v>
      </c>
      <c r="FJ174" s="20">
        <v>0</v>
      </c>
      <c r="FK174" s="20">
        <v>2.5700000000000001E-2</v>
      </c>
      <c r="FL174" s="20">
        <f t="shared" si="375"/>
        <v>2.5700000000000001E-2</v>
      </c>
      <c r="FM174" s="31"/>
      <c r="FN174" s="32">
        <f t="shared" si="353"/>
        <v>12</v>
      </c>
      <c r="FO174" s="32">
        <f t="shared" si="354"/>
        <v>2005</v>
      </c>
    </row>
    <row r="175" spans="2:171" ht="15" x14ac:dyDescent="0.2">
      <c r="B175" s="3">
        <v>2006</v>
      </c>
      <c r="C175" s="3">
        <v>1</v>
      </c>
      <c r="D175" s="20"/>
      <c r="E175" s="5">
        <v>9.5</v>
      </c>
      <c r="F175" s="20">
        <v>1.0048999999999999</v>
      </c>
      <c r="G175" s="27">
        <f t="shared" ref="G175:G187" si="399">0.2083+0.0246</f>
        <v>0.23290000000000002</v>
      </c>
      <c r="H175" s="20">
        <f t="shared" si="378"/>
        <v>1.2378</v>
      </c>
      <c r="I175" s="20"/>
      <c r="J175" s="5">
        <v>9.5</v>
      </c>
      <c r="K175" s="20">
        <f t="shared" si="379"/>
        <v>1.0048999999999999</v>
      </c>
      <c r="L175" s="20">
        <f t="shared" ref="L175:L187" si="400">0.2083+0.0246</f>
        <v>0.23290000000000002</v>
      </c>
      <c r="M175" s="20">
        <f t="shared" si="396"/>
        <v>1.2378</v>
      </c>
      <c r="N175" s="20"/>
      <c r="O175" s="5">
        <v>28</v>
      </c>
      <c r="P175" s="27">
        <f t="shared" ref="P175:P180" si="401">+F175</f>
        <v>1.0048999999999999</v>
      </c>
      <c r="Q175" s="20">
        <f t="shared" ref="Q175:Q187" si="402">0.1027+0.0246</f>
        <v>0.1273</v>
      </c>
      <c r="R175" s="20">
        <f t="shared" si="380"/>
        <v>1.1321999999999999</v>
      </c>
      <c r="S175" s="20"/>
      <c r="T175" s="5">
        <v>130</v>
      </c>
      <c r="U175" s="20">
        <f t="shared" ref="U175:U180" si="403">+P175</f>
        <v>1.0048999999999999</v>
      </c>
      <c r="V175" s="20">
        <f t="shared" ref="V175:V187" si="404">0.058+0.0246</f>
        <v>8.2600000000000007E-2</v>
      </c>
      <c r="W175" s="20">
        <f t="shared" si="381"/>
        <v>1.0874999999999999</v>
      </c>
      <c r="X175" s="20"/>
      <c r="Y175" s="5">
        <v>590</v>
      </c>
      <c r="Z175" s="20">
        <v>7.1400000000000005E-2</v>
      </c>
      <c r="AA175" s="20">
        <f t="shared" ref="AA175:AA180" si="405">+U175</f>
        <v>1.0048999999999999</v>
      </c>
      <c r="AB175" s="20">
        <f t="shared" ref="AB175:AB184" si="406">0.0374+0.0185</f>
        <v>5.5900000000000005E-2</v>
      </c>
      <c r="AC175" s="20">
        <f t="shared" si="382"/>
        <v>1.0608</v>
      </c>
      <c r="AD175" s="20"/>
      <c r="AE175" s="5">
        <v>160</v>
      </c>
      <c r="AF175" s="27">
        <v>0.92269999999999996</v>
      </c>
      <c r="AG175" s="20">
        <f t="shared" ref="AG175:AG187" si="407">0.058+0.0203</f>
        <v>7.8300000000000008E-2</v>
      </c>
      <c r="AH175" s="20">
        <f t="shared" si="383"/>
        <v>1.0009999999999999</v>
      </c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5">
        <v>590</v>
      </c>
      <c r="BC175" s="20">
        <f t="shared" si="216"/>
        <v>7.1400000000000005E-2</v>
      </c>
      <c r="BD175" s="20">
        <f t="shared" si="185"/>
        <v>0.92269999999999996</v>
      </c>
      <c r="BE175" s="20">
        <f t="shared" ref="BE175:BE187" si="408">0.0374+0.0164</f>
        <v>5.3800000000000001E-2</v>
      </c>
      <c r="BF175" s="20">
        <f t="shared" si="384"/>
        <v>0.97649999999999992</v>
      </c>
      <c r="BG175" s="20"/>
      <c r="BH175" s="5">
        <v>3112</v>
      </c>
      <c r="BI175" s="20">
        <v>5.67E-2</v>
      </c>
      <c r="BJ175" s="20">
        <f t="shared" ref="BJ175:BJ180" si="409">+BD175</f>
        <v>0.92269999999999996</v>
      </c>
      <c r="BK175" s="20">
        <f t="shared" ref="BK175:BK187" si="410">0.0275+0.0164</f>
        <v>4.3900000000000002E-2</v>
      </c>
      <c r="BL175" s="20">
        <f t="shared" si="385"/>
        <v>0.96660000000000001</v>
      </c>
      <c r="BM175" s="20"/>
      <c r="BN175" s="20"/>
      <c r="BO175" s="20"/>
      <c r="BP175" s="20"/>
      <c r="BQ175" s="20"/>
      <c r="BR175" s="20"/>
      <c r="BS175" s="20"/>
      <c r="BT175" s="135" t="s">
        <v>30</v>
      </c>
      <c r="BU175" s="136"/>
      <c r="BV175" s="136"/>
      <c r="BW175" s="136"/>
      <c r="BX175" s="136"/>
      <c r="BY175" s="4"/>
      <c r="BZ175" s="17">
        <v>160</v>
      </c>
      <c r="CA175" s="20">
        <v>0</v>
      </c>
      <c r="CB175" s="20">
        <f t="shared" ref="CB175:CB180" si="411">+BJ175</f>
        <v>0.92269999999999996</v>
      </c>
      <c r="CC175" s="20">
        <f t="shared" ref="CC175:CC189" si="412">0.058+0.0203</f>
        <v>7.8300000000000008E-2</v>
      </c>
      <c r="CD175" s="20">
        <f t="shared" ref="CD175:CD180" si="413">CB175+CC175</f>
        <v>1.0009999999999999</v>
      </c>
      <c r="CE175" s="21"/>
      <c r="CF175" s="17">
        <v>6780</v>
      </c>
      <c r="CG175" s="20">
        <v>3.6400000000000002E-2</v>
      </c>
      <c r="CH175" s="27">
        <f t="shared" ref="CH175:CH180" si="414">CB175</f>
        <v>0.92269999999999996</v>
      </c>
      <c r="CI175" s="20">
        <f t="shared" ref="CI175:CI187" si="415">0.0199+0.0164</f>
        <v>3.6299999999999999E-2</v>
      </c>
      <c r="CJ175" s="20">
        <f t="shared" ref="CJ175:CJ180" si="416">CH175+CI175</f>
        <v>0.95899999999999996</v>
      </c>
      <c r="CK175" s="21"/>
      <c r="CL175" s="1">
        <v>65.5</v>
      </c>
      <c r="CM175" s="27">
        <v>0</v>
      </c>
      <c r="CN175" s="27">
        <v>0.1027</v>
      </c>
      <c r="CO175" s="27">
        <f t="shared" ref="CO175:CO180" si="417">(CM175+CN175)</f>
        <v>0.1027</v>
      </c>
      <c r="CP175" s="28"/>
      <c r="CQ175" s="1">
        <v>95.5</v>
      </c>
      <c r="CR175" s="27">
        <f t="shared" ref="CR175:CS177" si="418">+CM175</f>
        <v>0</v>
      </c>
      <c r="CS175" s="27">
        <f t="shared" si="418"/>
        <v>0.1027</v>
      </c>
      <c r="CT175" s="27">
        <f t="shared" si="387"/>
        <v>0.1027</v>
      </c>
      <c r="CU175" s="28"/>
      <c r="CV175" s="1">
        <v>167.5</v>
      </c>
      <c r="CW175" s="27">
        <f t="shared" si="388"/>
        <v>0</v>
      </c>
      <c r="CX175" s="27">
        <v>5.8000000000000003E-2</v>
      </c>
      <c r="CY175" s="27">
        <f t="shared" si="389"/>
        <v>5.8000000000000003E-2</v>
      </c>
      <c r="CZ175" s="28"/>
      <c r="DA175" s="1">
        <v>197.5</v>
      </c>
      <c r="DB175" s="27">
        <f t="shared" ref="DB175:DC177" si="419">+CW175</f>
        <v>0</v>
      </c>
      <c r="DC175" s="29">
        <f t="shared" si="419"/>
        <v>5.8000000000000003E-2</v>
      </c>
      <c r="DD175" s="27">
        <f t="shared" si="391"/>
        <v>5.8000000000000003E-2</v>
      </c>
      <c r="DE175" s="27"/>
      <c r="DF175" s="30">
        <v>597.5</v>
      </c>
      <c r="DG175" s="27">
        <f t="shared" ref="DG175:DG180" si="420">+BC175</f>
        <v>7.1400000000000005E-2</v>
      </c>
      <c r="DH175" s="27">
        <f t="shared" si="392"/>
        <v>0</v>
      </c>
      <c r="DI175" s="27">
        <v>3.7400000000000003E-2</v>
      </c>
      <c r="DJ175" s="27">
        <f t="shared" ref="DJ175:DJ180" si="421">(DH175+DI175)</f>
        <v>3.7400000000000003E-2</v>
      </c>
      <c r="DK175" s="28"/>
      <c r="DL175" s="30">
        <v>627.5</v>
      </c>
      <c r="DM175" s="27">
        <f t="shared" ref="DM175:DO176" si="422">+DG175</f>
        <v>7.1400000000000005E-2</v>
      </c>
      <c r="DN175" s="27">
        <f t="shared" si="422"/>
        <v>0</v>
      </c>
      <c r="DO175" s="27">
        <f t="shared" si="422"/>
        <v>3.7400000000000003E-2</v>
      </c>
      <c r="DP175" s="27">
        <f t="shared" si="393"/>
        <v>3.7400000000000003E-2</v>
      </c>
      <c r="DQ175" s="27"/>
      <c r="DR175" s="30">
        <v>3119.5</v>
      </c>
      <c r="DS175" s="27">
        <f t="shared" ref="DS175:DS180" si="423">+BI175</f>
        <v>5.67E-2</v>
      </c>
      <c r="DT175" s="27">
        <f t="shared" si="394"/>
        <v>0</v>
      </c>
      <c r="DU175" s="29">
        <v>2.75E-2</v>
      </c>
      <c r="DV175" s="27">
        <f t="shared" ref="DV175:DV180" si="424">(DT175+DU175)</f>
        <v>2.75E-2</v>
      </c>
      <c r="DW175" s="28"/>
      <c r="DX175" s="1">
        <v>3149.5</v>
      </c>
      <c r="DY175" s="27">
        <f t="shared" ref="DY175:EA176" si="425">+DS175</f>
        <v>5.67E-2</v>
      </c>
      <c r="DZ175" s="27">
        <f t="shared" si="425"/>
        <v>0</v>
      </c>
      <c r="EA175" s="27">
        <f t="shared" si="425"/>
        <v>2.75E-2</v>
      </c>
      <c r="EB175" s="27">
        <f t="shared" si="395"/>
        <v>2.75E-2</v>
      </c>
      <c r="EC175" s="27"/>
      <c r="ED175" s="27"/>
      <c r="EE175" s="27"/>
      <c r="EF175" s="27"/>
      <c r="EG175" s="27"/>
      <c r="EH175" s="27"/>
      <c r="EI175" s="27"/>
      <c r="EJ175" s="127" t="s">
        <v>30</v>
      </c>
      <c r="EK175" s="136"/>
      <c r="EL175" s="136"/>
      <c r="EM175" s="136"/>
      <c r="EN175" s="136"/>
      <c r="EO175" s="4"/>
      <c r="EP175" s="17">
        <v>95.5</v>
      </c>
      <c r="EQ175" s="20">
        <v>0</v>
      </c>
      <c r="ER175" s="20">
        <v>0</v>
      </c>
      <c r="ES175" s="20">
        <v>0.1027</v>
      </c>
      <c r="ET175" s="20">
        <f t="shared" ref="ET175:ET180" si="426">ER175+ES175</f>
        <v>0.1027</v>
      </c>
      <c r="EU175" s="4"/>
      <c r="EV175" s="17">
        <v>197.5</v>
      </c>
      <c r="EW175" s="20">
        <v>0</v>
      </c>
      <c r="EX175" s="20">
        <v>0</v>
      </c>
      <c r="EY175" s="20">
        <v>5.8000000000000003E-2</v>
      </c>
      <c r="EZ175" s="20">
        <f t="shared" ref="EZ175:EZ180" si="427">EX175+EY175</f>
        <v>5.8000000000000003E-2</v>
      </c>
      <c r="FA175" s="4"/>
      <c r="FB175" s="17">
        <v>627.5</v>
      </c>
      <c r="FC175" s="20">
        <v>7.1400000000000005E-2</v>
      </c>
      <c r="FD175" s="20">
        <v>0</v>
      </c>
      <c r="FE175" s="20">
        <v>3.7400000000000003E-2</v>
      </c>
      <c r="FF175" s="20">
        <f t="shared" ref="FF175:FF180" si="428">FD175+FE175</f>
        <v>3.7400000000000003E-2</v>
      </c>
      <c r="FG175" s="4"/>
      <c r="FH175" s="17">
        <v>3149.5</v>
      </c>
      <c r="FI175" s="20">
        <v>5.67E-2</v>
      </c>
      <c r="FJ175" s="20">
        <v>0</v>
      </c>
      <c r="FK175" s="20">
        <v>2.75E-2</v>
      </c>
      <c r="FL175" s="20">
        <f t="shared" ref="FL175:FL180" si="429">FJ175+FK175</f>
        <v>2.75E-2</v>
      </c>
      <c r="FM175" s="31"/>
      <c r="FN175" s="32">
        <f t="shared" si="353"/>
        <v>1</v>
      </c>
      <c r="FO175" s="32">
        <f t="shared" si="354"/>
        <v>2006</v>
      </c>
    </row>
    <row r="176" spans="2:171" ht="15" x14ac:dyDescent="0.2">
      <c r="B176" s="3">
        <v>2006</v>
      </c>
      <c r="C176" s="3">
        <v>2</v>
      </c>
      <c r="D176" s="20"/>
      <c r="E176" s="5">
        <v>9.5</v>
      </c>
      <c r="F176" s="20">
        <v>0.84860000000000002</v>
      </c>
      <c r="G176" s="27">
        <f t="shared" si="399"/>
        <v>0.23290000000000002</v>
      </c>
      <c r="H176" s="20">
        <f t="shared" si="378"/>
        <v>1.0815000000000001</v>
      </c>
      <c r="I176" s="20"/>
      <c r="J176" s="5">
        <v>9.5</v>
      </c>
      <c r="K176" s="20">
        <f t="shared" si="379"/>
        <v>0.84860000000000002</v>
      </c>
      <c r="L176" s="20">
        <f t="shared" si="400"/>
        <v>0.23290000000000002</v>
      </c>
      <c r="M176" s="20">
        <f t="shared" si="396"/>
        <v>1.0815000000000001</v>
      </c>
      <c r="N176" s="20"/>
      <c r="O176" s="5">
        <v>28</v>
      </c>
      <c r="P176" s="27">
        <f t="shared" si="401"/>
        <v>0.84860000000000002</v>
      </c>
      <c r="Q176" s="20">
        <f t="shared" si="402"/>
        <v>0.1273</v>
      </c>
      <c r="R176" s="20">
        <f t="shared" si="380"/>
        <v>0.97589999999999999</v>
      </c>
      <c r="S176" s="20"/>
      <c r="T176" s="5">
        <v>130</v>
      </c>
      <c r="U176" s="20">
        <f t="shared" si="403"/>
        <v>0.84860000000000002</v>
      </c>
      <c r="V176" s="20">
        <f t="shared" si="404"/>
        <v>8.2600000000000007E-2</v>
      </c>
      <c r="W176" s="20">
        <f t="shared" si="381"/>
        <v>0.93120000000000003</v>
      </c>
      <c r="X176" s="20"/>
      <c r="Y176" s="5">
        <v>590</v>
      </c>
      <c r="Z176" s="20">
        <v>7.1400000000000005E-2</v>
      </c>
      <c r="AA176" s="20">
        <f t="shared" si="405"/>
        <v>0.84860000000000002</v>
      </c>
      <c r="AB176" s="20">
        <f t="shared" si="406"/>
        <v>5.5900000000000005E-2</v>
      </c>
      <c r="AC176" s="20">
        <f t="shared" si="382"/>
        <v>0.90450000000000008</v>
      </c>
      <c r="AD176" s="20"/>
      <c r="AE176" s="5">
        <v>160</v>
      </c>
      <c r="AF176" s="27">
        <v>0.78820000000000001</v>
      </c>
      <c r="AG176" s="20">
        <f t="shared" si="407"/>
        <v>7.8300000000000008E-2</v>
      </c>
      <c r="AH176" s="20">
        <f t="shared" si="383"/>
        <v>0.86650000000000005</v>
      </c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5">
        <v>590</v>
      </c>
      <c r="BC176" s="20">
        <f t="shared" si="216"/>
        <v>7.1400000000000005E-2</v>
      </c>
      <c r="BD176" s="20">
        <f t="shared" si="185"/>
        <v>0.78820000000000001</v>
      </c>
      <c r="BE176" s="20">
        <f t="shared" si="408"/>
        <v>5.3800000000000001E-2</v>
      </c>
      <c r="BF176" s="20">
        <f t="shared" si="384"/>
        <v>0.84199999999999997</v>
      </c>
      <c r="BG176" s="20"/>
      <c r="BH176" s="5">
        <v>3112</v>
      </c>
      <c r="BI176" s="20">
        <v>5.67E-2</v>
      </c>
      <c r="BJ176" s="20">
        <f t="shared" si="409"/>
        <v>0.78820000000000001</v>
      </c>
      <c r="BK176" s="20">
        <f t="shared" si="410"/>
        <v>4.3900000000000002E-2</v>
      </c>
      <c r="BL176" s="20">
        <f t="shared" si="385"/>
        <v>0.83210000000000006</v>
      </c>
      <c r="BM176" s="20"/>
      <c r="BN176" s="20"/>
      <c r="BO176" s="20"/>
      <c r="BP176" s="20"/>
      <c r="BQ176" s="20"/>
      <c r="BR176" s="20"/>
      <c r="BS176" s="20"/>
      <c r="BT176" s="135" t="s">
        <v>30</v>
      </c>
      <c r="BU176" s="136"/>
      <c r="BV176" s="136"/>
      <c r="BW176" s="136"/>
      <c r="BX176" s="136"/>
      <c r="BY176" s="4"/>
      <c r="BZ176" s="17">
        <v>160</v>
      </c>
      <c r="CA176" s="20">
        <f>CA175</f>
        <v>0</v>
      </c>
      <c r="CB176" s="20">
        <f t="shared" si="411"/>
        <v>0.78820000000000001</v>
      </c>
      <c r="CC176" s="20">
        <f t="shared" si="412"/>
        <v>7.8300000000000008E-2</v>
      </c>
      <c r="CD176" s="20">
        <f t="shared" si="413"/>
        <v>0.86650000000000005</v>
      </c>
      <c r="CE176" s="21"/>
      <c r="CF176" s="17">
        <v>6780</v>
      </c>
      <c r="CG176" s="20">
        <v>3.6400000000000002E-2</v>
      </c>
      <c r="CH176" s="27">
        <f t="shared" si="414"/>
        <v>0.78820000000000001</v>
      </c>
      <c r="CI176" s="20">
        <f t="shared" si="415"/>
        <v>3.6299999999999999E-2</v>
      </c>
      <c r="CJ176" s="20">
        <f t="shared" si="416"/>
        <v>0.82450000000000001</v>
      </c>
      <c r="CK176" s="21"/>
      <c r="CL176" s="1">
        <v>65.5</v>
      </c>
      <c r="CM176" s="27">
        <v>0</v>
      </c>
      <c r="CN176" s="27">
        <v>0.1027</v>
      </c>
      <c r="CO176" s="27">
        <f t="shared" si="417"/>
        <v>0.1027</v>
      </c>
      <c r="CP176" s="28"/>
      <c r="CQ176" s="1">
        <v>95.5</v>
      </c>
      <c r="CR176" s="27">
        <f t="shared" si="418"/>
        <v>0</v>
      </c>
      <c r="CS176" s="27">
        <f t="shared" si="418"/>
        <v>0.1027</v>
      </c>
      <c r="CT176" s="27">
        <f t="shared" si="387"/>
        <v>0.1027</v>
      </c>
      <c r="CU176" s="28"/>
      <c r="CV176" s="1">
        <v>167.5</v>
      </c>
      <c r="CW176" s="27">
        <f t="shared" si="388"/>
        <v>0</v>
      </c>
      <c r="CX176" s="27">
        <v>5.8000000000000003E-2</v>
      </c>
      <c r="CY176" s="27">
        <f t="shared" si="389"/>
        <v>5.8000000000000003E-2</v>
      </c>
      <c r="CZ176" s="28"/>
      <c r="DA176" s="1">
        <v>197.5</v>
      </c>
      <c r="DB176" s="27">
        <f t="shared" si="419"/>
        <v>0</v>
      </c>
      <c r="DC176" s="29">
        <f t="shared" si="419"/>
        <v>5.8000000000000003E-2</v>
      </c>
      <c r="DD176" s="27">
        <f t="shared" si="391"/>
        <v>5.8000000000000003E-2</v>
      </c>
      <c r="DE176" s="27"/>
      <c r="DF176" s="30">
        <v>597.5</v>
      </c>
      <c r="DG176" s="27">
        <f t="shared" si="420"/>
        <v>7.1400000000000005E-2</v>
      </c>
      <c r="DH176" s="27">
        <f t="shared" si="392"/>
        <v>0</v>
      </c>
      <c r="DI176" s="27">
        <v>3.7400000000000003E-2</v>
      </c>
      <c r="DJ176" s="27">
        <f t="shared" si="421"/>
        <v>3.7400000000000003E-2</v>
      </c>
      <c r="DK176" s="28"/>
      <c r="DL176" s="30">
        <v>627.5</v>
      </c>
      <c r="DM176" s="27">
        <f t="shared" si="422"/>
        <v>7.1400000000000005E-2</v>
      </c>
      <c r="DN176" s="27">
        <f t="shared" si="422"/>
        <v>0</v>
      </c>
      <c r="DO176" s="27">
        <f t="shared" si="422"/>
        <v>3.7400000000000003E-2</v>
      </c>
      <c r="DP176" s="27">
        <f t="shared" si="393"/>
        <v>3.7400000000000003E-2</v>
      </c>
      <c r="DQ176" s="27"/>
      <c r="DR176" s="30">
        <v>3119.5</v>
      </c>
      <c r="DS176" s="27">
        <f t="shared" si="423"/>
        <v>5.67E-2</v>
      </c>
      <c r="DT176" s="27">
        <f t="shared" si="394"/>
        <v>0</v>
      </c>
      <c r="DU176" s="29">
        <v>2.75E-2</v>
      </c>
      <c r="DV176" s="27">
        <f t="shared" si="424"/>
        <v>2.75E-2</v>
      </c>
      <c r="DW176" s="28"/>
      <c r="DX176" s="1">
        <v>3149.5</v>
      </c>
      <c r="DY176" s="27">
        <f t="shared" si="425"/>
        <v>5.67E-2</v>
      </c>
      <c r="DZ176" s="27">
        <f t="shared" si="425"/>
        <v>0</v>
      </c>
      <c r="EA176" s="27">
        <f t="shared" si="425"/>
        <v>2.75E-2</v>
      </c>
      <c r="EB176" s="27">
        <f t="shared" si="395"/>
        <v>2.75E-2</v>
      </c>
      <c r="EC176" s="27"/>
      <c r="ED176" s="27"/>
      <c r="EE176" s="27"/>
      <c r="EF176" s="27"/>
      <c r="EG176" s="27"/>
      <c r="EH176" s="27"/>
      <c r="EI176" s="27"/>
      <c r="EJ176" s="127" t="s">
        <v>30</v>
      </c>
      <c r="EK176" s="136"/>
      <c r="EL176" s="136"/>
      <c r="EM176" s="136"/>
      <c r="EN176" s="136"/>
      <c r="EO176" s="4"/>
      <c r="EP176" s="17">
        <v>95.5</v>
      </c>
      <c r="EQ176" s="20">
        <v>0</v>
      </c>
      <c r="ER176" s="20">
        <v>0</v>
      </c>
      <c r="ES176" s="20">
        <v>0.1027</v>
      </c>
      <c r="ET176" s="20">
        <f t="shared" si="426"/>
        <v>0.1027</v>
      </c>
      <c r="EU176" s="4"/>
      <c r="EV176" s="17">
        <v>197.5</v>
      </c>
      <c r="EW176" s="20">
        <v>0</v>
      </c>
      <c r="EX176" s="20">
        <v>0</v>
      </c>
      <c r="EY176" s="20">
        <v>5.8000000000000003E-2</v>
      </c>
      <c r="EZ176" s="20">
        <f t="shared" si="427"/>
        <v>5.8000000000000003E-2</v>
      </c>
      <c r="FA176" s="4"/>
      <c r="FB176" s="17">
        <v>627.5</v>
      </c>
      <c r="FC176" s="20">
        <v>7.1400000000000005E-2</v>
      </c>
      <c r="FD176" s="20">
        <v>0</v>
      </c>
      <c r="FE176" s="20">
        <v>3.7400000000000003E-2</v>
      </c>
      <c r="FF176" s="20">
        <f t="shared" si="428"/>
        <v>3.7400000000000003E-2</v>
      </c>
      <c r="FG176" s="4"/>
      <c r="FH176" s="17">
        <v>3149.5</v>
      </c>
      <c r="FI176" s="20">
        <v>5.67E-2</v>
      </c>
      <c r="FJ176" s="20">
        <v>0</v>
      </c>
      <c r="FK176" s="20">
        <v>2.75E-2</v>
      </c>
      <c r="FL176" s="20">
        <f t="shared" si="429"/>
        <v>2.75E-2</v>
      </c>
      <c r="FM176" s="31"/>
      <c r="FN176" s="32">
        <f t="shared" si="353"/>
        <v>2</v>
      </c>
      <c r="FO176" s="32">
        <f t="shared" si="354"/>
        <v>2006</v>
      </c>
    </row>
    <row r="177" spans="2:274" ht="15" x14ac:dyDescent="0.2">
      <c r="B177" s="3">
        <v>2006</v>
      </c>
      <c r="C177" s="3">
        <v>3</v>
      </c>
      <c r="D177" s="20"/>
      <c r="E177" s="5">
        <v>9.5</v>
      </c>
      <c r="F177" s="20">
        <v>0.88719999999999999</v>
      </c>
      <c r="G177" s="27">
        <f t="shared" si="399"/>
        <v>0.23290000000000002</v>
      </c>
      <c r="H177" s="20">
        <f t="shared" si="378"/>
        <v>1.1201000000000001</v>
      </c>
      <c r="I177" s="20"/>
      <c r="J177" s="5">
        <v>9.5</v>
      </c>
      <c r="K177" s="20">
        <f t="shared" si="379"/>
        <v>0.88719999999999999</v>
      </c>
      <c r="L177" s="20">
        <f t="shared" si="400"/>
        <v>0.23290000000000002</v>
      </c>
      <c r="M177" s="20">
        <f t="shared" si="396"/>
        <v>1.1201000000000001</v>
      </c>
      <c r="N177" s="20"/>
      <c r="O177" s="5">
        <v>28</v>
      </c>
      <c r="P177" s="27">
        <f t="shared" si="401"/>
        <v>0.88719999999999999</v>
      </c>
      <c r="Q177" s="20">
        <f t="shared" si="402"/>
        <v>0.1273</v>
      </c>
      <c r="R177" s="20">
        <f t="shared" si="380"/>
        <v>1.0145</v>
      </c>
      <c r="S177" s="20"/>
      <c r="T177" s="5">
        <v>130</v>
      </c>
      <c r="U177" s="20">
        <f t="shared" si="403"/>
        <v>0.88719999999999999</v>
      </c>
      <c r="V177" s="20">
        <f t="shared" si="404"/>
        <v>8.2600000000000007E-2</v>
      </c>
      <c r="W177" s="20">
        <f t="shared" si="381"/>
        <v>0.9698</v>
      </c>
      <c r="X177" s="20"/>
      <c r="Y177" s="5">
        <v>590</v>
      </c>
      <c r="Z177" s="20">
        <v>7.1400000000000005E-2</v>
      </c>
      <c r="AA177" s="20">
        <f t="shared" si="405"/>
        <v>0.88719999999999999</v>
      </c>
      <c r="AB177" s="20">
        <f t="shared" si="406"/>
        <v>5.5900000000000005E-2</v>
      </c>
      <c r="AC177" s="20">
        <f t="shared" si="382"/>
        <v>0.94310000000000005</v>
      </c>
      <c r="AD177" s="20"/>
      <c r="AE177" s="5">
        <v>160</v>
      </c>
      <c r="AF177" s="27">
        <v>0.7944</v>
      </c>
      <c r="AG177" s="20">
        <f t="shared" si="407"/>
        <v>7.8300000000000008E-2</v>
      </c>
      <c r="AH177" s="20">
        <f t="shared" si="383"/>
        <v>0.87270000000000003</v>
      </c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5">
        <v>590</v>
      </c>
      <c r="BC177" s="20">
        <f t="shared" si="216"/>
        <v>7.1400000000000005E-2</v>
      </c>
      <c r="BD177" s="20">
        <f t="shared" si="185"/>
        <v>0.7944</v>
      </c>
      <c r="BE177" s="20">
        <f t="shared" si="408"/>
        <v>5.3800000000000001E-2</v>
      </c>
      <c r="BF177" s="20">
        <f t="shared" si="384"/>
        <v>0.84819999999999995</v>
      </c>
      <c r="BG177" s="20"/>
      <c r="BH177" s="5">
        <v>3112</v>
      </c>
      <c r="BI177" s="20">
        <v>5.67E-2</v>
      </c>
      <c r="BJ177" s="20">
        <f t="shared" si="409"/>
        <v>0.7944</v>
      </c>
      <c r="BK177" s="20">
        <f t="shared" si="410"/>
        <v>4.3900000000000002E-2</v>
      </c>
      <c r="BL177" s="20">
        <f t="shared" si="385"/>
        <v>0.83830000000000005</v>
      </c>
      <c r="BM177" s="20"/>
      <c r="BN177" s="20"/>
      <c r="BO177" s="20"/>
      <c r="BP177" s="20"/>
      <c r="BQ177" s="20"/>
      <c r="BR177" s="20"/>
      <c r="BS177" s="20"/>
      <c r="BT177" s="135" t="s">
        <v>30</v>
      </c>
      <c r="BU177" s="136"/>
      <c r="BV177" s="136"/>
      <c r="BW177" s="136"/>
      <c r="BX177" s="136"/>
      <c r="BY177" s="4"/>
      <c r="BZ177" s="17">
        <v>160</v>
      </c>
      <c r="CA177" s="20">
        <f t="shared" ref="CA177:CA187" si="430">CA176</f>
        <v>0</v>
      </c>
      <c r="CB177" s="20">
        <f t="shared" si="411"/>
        <v>0.7944</v>
      </c>
      <c r="CC177" s="20">
        <f t="shared" si="412"/>
        <v>7.8300000000000008E-2</v>
      </c>
      <c r="CD177" s="20">
        <f t="shared" si="413"/>
        <v>0.87270000000000003</v>
      </c>
      <c r="CE177" s="21"/>
      <c r="CF177" s="17">
        <v>6780</v>
      </c>
      <c r="CG177" s="20">
        <v>3.6400000000000002E-2</v>
      </c>
      <c r="CH177" s="27">
        <f t="shared" si="414"/>
        <v>0.7944</v>
      </c>
      <c r="CI177" s="20">
        <f t="shared" si="415"/>
        <v>3.6299999999999999E-2</v>
      </c>
      <c r="CJ177" s="20">
        <f t="shared" si="416"/>
        <v>0.83069999999999999</v>
      </c>
      <c r="CK177" s="21"/>
      <c r="CL177" s="1">
        <v>65.5</v>
      </c>
      <c r="CM177" s="27">
        <v>0</v>
      </c>
      <c r="CN177" s="27">
        <v>0.1027</v>
      </c>
      <c r="CO177" s="27">
        <f t="shared" si="417"/>
        <v>0.1027</v>
      </c>
      <c r="CP177" s="28"/>
      <c r="CQ177" s="1">
        <v>95.5</v>
      </c>
      <c r="CR177" s="27">
        <f t="shared" si="418"/>
        <v>0</v>
      </c>
      <c r="CS177" s="27">
        <f t="shared" si="418"/>
        <v>0.1027</v>
      </c>
      <c r="CT177" s="27">
        <f t="shared" si="387"/>
        <v>0.1027</v>
      </c>
      <c r="CU177" s="28"/>
      <c r="CV177" s="1">
        <v>167.5</v>
      </c>
      <c r="CW177" s="27">
        <f t="shared" si="388"/>
        <v>0</v>
      </c>
      <c r="CX177" s="27">
        <v>5.8000000000000003E-2</v>
      </c>
      <c r="CY177" s="27">
        <f t="shared" si="389"/>
        <v>5.8000000000000003E-2</v>
      </c>
      <c r="CZ177" s="28"/>
      <c r="DA177" s="1">
        <v>197.5</v>
      </c>
      <c r="DB177" s="27">
        <f t="shared" si="419"/>
        <v>0</v>
      </c>
      <c r="DC177" s="29">
        <f t="shared" si="419"/>
        <v>5.8000000000000003E-2</v>
      </c>
      <c r="DD177" s="27">
        <f t="shared" si="391"/>
        <v>5.8000000000000003E-2</v>
      </c>
      <c r="DE177" s="27"/>
      <c r="DF177" s="30">
        <v>597.5</v>
      </c>
      <c r="DG177" s="27">
        <f t="shared" si="420"/>
        <v>7.1400000000000005E-2</v>
      </c>
      <c r="DH177" s="27">
        <f t="shared" si="392"/>
        <v>0</v>
      </c>
      <c r="DI177" s="27">
        <v>3.7400000000000003E-2</v>
      </c>
      <c r="DJ177" s="27">
        <f t="shared" si="421"/>
        <v>3.7400000000000003E-2</v>
      </c>
      <c r="DK177" s="28"/>
      <c r="DL177" s="30">
        <v>627.5</v>
      </c>
      <c r="DM177" s="27">
        <f t="shared" ref="DM177:DO178" si="431">+DG177</f>
        <v>7.1400000000000005E-2</v>
      </c>
      <c r="DN177" s="27">
        <f t="shared" si="431"/>
        <v>0</v>
      </c>
      <c r="DO177" s="27">
        <f t="shared" si="431"/>
        <v>3.7400000000000003E-2</v>
      </c>
      <c r="DP177" s="27">
        <f t="shared" si="393"/>
        <v>3.7400000000000003E-2</v>
      </c>
      <c r="DQ177" s="27"/>
      <c r="DR177" s="30">
        <v>3119.5</v>
      </c>
      <c r="DS177" s="27">
        <f t="shared" si="423"/>
        <v>5.67E-2</v>
      </c>
      <c r="DT177" s="27">
        <f t="shared" si="394"/>
        <v>0</v>
      </c>
      <c r="DU177" s="29">
        <v>2.75E-2</v>
      </c>
      <c r="DV177" s="27">
        <f t="shared" si="424"/>
        <v>2.75E-2</v>
      </c>
      <c r="DW177" s="28"/>
      <c r="DX177" s="1">
        <v>3149.5</v>
      </c>
      <c r="DY177" s="27">
        <f t="shared" ref="DY177:EA178" si="432">+DS177</f>
        <v>5.67E-2</v>
      </c>
      <c r="DZ177" s="27">
        <f t="shared" si="432"/>
        <v>0</v>
      </c>
      <c r="EA177" s="27">
        <f t="shared" si="432"/>
        <v>2.75E-2</v>
      </c>
      <c r="EB177" s="27">
        <f t="shared" si="395"/>
        <v>2.75E-2</v>
      </c>
      <c r="EC177" s="27"/>
      <c r="ED177" s="27"/>
      <c r="EE177" s="27"/>
      <c r="EF177" s="27"/>
      <c r="EG177" s="27"/>
      <c r="EH177" s="27"/>
      <c r="EI177" s="27"/>
      <c r="EJ177" s="127" t="s">
        <v>30</v>
      </c>
      <c r="EK177" s="136"/>
      <c r="EL177" s="136"/>
      <c r="EM177" s="136"/>
      <c r="EN177" s="136"/>
      <c r="EO177" s="4"/>
      <c r="EP177" s="17">
        <v>95.5</v>
      </c>
      <c r="EQ177" s="20">
        <v>0</v>
      </c>
      <c r="ER177" s="20">
        <v>0</v>
      </c>
      <c r="ES177" s="20">
        <v>0.1027</v>
      </c>
      <c r="ET177" s="20">
        <f t="shared" si="426"/>
        <v>0.1027</v>
      </c>
      <c r="EU177" s="4"/>
      <c r="EV177" s="17">
        <v>197.5</v>
      </c>
      <c r="EW177" s="20">
        <v>0</v>
      </c>
      <c r="EX177" s="20">
        <v>0</v>
      </c>
      <c r="EY177" s="20">
        <v>5.8000000000000003E-2</v>
      </c>
      <c r="EZ177" s="20">
        <f t="shared" si="427"/>
        <v>5.8000000000000003E-2</v>
      </c>
      <c r="FA177" s="4"/>
      <c r="FB177" s="17">
        <v>627.5</v>
      </c>
      <c r="FC177" s="20">
        <v>7.1400000000000005E-2</v>
      </c>
      <c r="FD177" s="20">
        <v>0</v>
      </c>
      <c r="FE177" s="20">
        <v>3.7400000000000003E-2</v>
      </c>
      <c r="FF177" s="20">
        <f t="shared" si="428"/>
        <v>3.7400000000000003E-2</v>
      </c>
      <c r="FG177" s="4"/>
      <c r="FH177" s="17">
        <v>3149.5</v>
      </c>
      <c r="FI177" s="20">
        <v>5.67E-2</v>
      </c>
      <c r="FJ177" s="20">
        <v>0</v>
      </c>
      <c r="FK177" s="20">
        <v>2.75E-2</v>
      </c>
      <c r="FL177" s="20">
        <f t="shared" si="429"/>
        <v>2.75E-2</v>
      </c>
      <c r="FM177" s="31"/>
      <c r="FN177" s="32">
        <f t="shared" si="353"/>
        <v>3</v>
      </c>
      <c r="FO177" s="32">
        <f t="shared" si="354"/>
        <v>2006</v>
      </c>
    </row>
    <row r="178" spans="2:274" ht="15" x14ac:dyDescent="0.2">
      <c r="B178" s="3">
        <v>2006</v>
      </c>
      <c r="C178" s="3">
        <v>4</v>
      </c>
      <c r="D178" s="20"/>
      <c r="E178" s="5">
        <v>9.5</v>
      </c>
      <c r="F178" s="20">
        <v>0.68989999999999996</v>
      </c>
      <c r="G178" s="27">
        <f t="shared" si="399"/>
        <v>0.23290000000000002</v>
      </c>
      <c r="H178" s="20">
        <f t="shared" ref="H178:H183" si="433">(F178+G178)</f>
        <v>0.92279999999999995</v>
      </c>
      <c r="I178" s="20"/>
      <c r="J178" s="5">
        <v>9.5</v>
      </c>
      <c r="K178" s="20">
        <f t="shared" ref="K178:K183" si="434">+F178</f>
        <v>0.68989999999999996</v>
      </c>
      <c r="L178" s="20">
        <f t="shared" si="400"/>
        <v>0.23290000000000002</v>
      </c>
      <c r="M178" s="20">
        <f t="shared" si="396"/>
        <v>0.92279999999999995</v>
      </c>
      <c r="N178" s="20"/>
      <c r="O178" s="5">
        <v>28</v>
      </c>
      <c r="P178" s="27">
        <f t="shared" si="401"/>
        <v>0.68989999999999996</v>
      </c>
      <c r="Q178" s="20">
        <f t="shared" si="402"/>
        <v>0.1273</v>
      </c>
      <c r="R178" s="20">
        <f t="shared" ref="R178:R183" si="435">(P178+Q178)</f>
        <v>0.81719999999999993</v>
      </c>
      <c r="S178" s="20"/>
      <c r="T178" s="5">
        <v>130</v>
      </c>
      <c r="U178" s="20">
        <f t="shared" si="403"/>
        <v>0.68989999999999996</v>
      </c>
      <c r="V178" s="20">
        <f t="shared" si="404"/>
        <v>8.2600000000000007E-2</v>
      </c>
      <c r="W178" s="20">
        <f t="shared" ref="W178:W183" si="436">(U178+V178)</f>
        <v>0.77249999999999996</v>
      </c>
      <c r="X178" s="20"/>
      <c r="Y178" s="5">
        <v>590</v>
      </c>
      <c r="Z178" s="20">
        <v>7.1400000000000005E-2</v>
      </c>
      <c r="AA178" s="20">
        <f t="shared" si="405"/>
        <v>0.68989999999999996</v>
      </c>
      <c r="AB178" s="20">
        <f t="shared" si="406"/>
        <v>5.5900000000000005E-2</v>
      </c>
      <c r="AC178" s="20">
        <f t="shared" ref="AC178:AC183" si="437">(AA178+AB178)</f>
        <v>0.74580000000000002</v>
      </c>
      <c r="AD178" s="20"/>
      <c r="AE178" s="5">
        <v>160</v>
      </c>
      <c r="AF178" s="27">
        <v>0.64570000000000005</v>
      </c>
      <c r="AG178" s="20">
        <f t="shared" si="407"/>
        <v>7.8300000000000008E-2</v>
      </c>
      <c r="AH178" s="20">
        <f t="shared" ref="AH178:AH183" si="438">(AF178+AG178)</f>
        <v>0.72400000000000009</v>
      </c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5">
        <v>590</v>
      </c>
      <c r="BC178" s="20">
        <f t="shared" si="216"/>
        <v>7.1400000000000005E-2</v>
      </c>
      <c r="BD178" s="20">
        <f t="shared" si="185"/>
        <v>0.64570000000000005</v>
      </c>
      <c r="BE178" s="20">
        <f t="shared" si="408"/>
        <v>5.3800000000000001E-2</v>
      </c>
      <c r="BF178" s="20">
        <f t="shared" ref="BF178:BF183" si="439">(BD178+BE178)</f>
        <v>0.69950000000000001</v>
      </c>
      <c r="BG178" s="20"/>
      <c r="BH178" s="5">
        <v>3112</v>
      </c>
      <c r="BI178" s="20">
        <v>5.67E-2</v>
      </c>
      <c r="BJ178" s="20">
        <f t="shared" si="409"/>
        <v>0.64570000000000005</v>
      </c>
      <c r="BK178" s="20">
        <f t="shared" si="410"/>
        <v>4.3900000000000002E-2</v>
      </c>
      <c r="BL178" s="20">
        <f t="shared" ref="BL178:BL183" si="440">(BJ178+BK178)</f>
        <v>0.6896000000000001</v>
      </c>
      <c r="BM178" s="20"/>
      <c r="BN178" s="20"/>
      <c r="BO178" s="20"/>
      <c r="BP178" s="20"/>
      <c r="BQ178" s="20"/>
      <c r="BR178" s="20"/>
      <c r="BS178" s="20"/>
      <c r="BT178" s="135" t="s">
        <v>30</v>
      </c>
      <c r="BU178" s="136"/>
      <c r="BV178" s="136"/>
      <c r="BW178" s="136"/>
      <c r="BX178" s="136"/>
      <c r="BY178" s="4"/>
      <c r="BZ178" s="17">
        <v>160</v>
      </c>
      <c r="CA178" s="20">
        <f t="shared" si="430"/>
        <v>0</v>
      </c>
      <c r="CB178" s="20">
        <f t="shared" si="411"/>
        <v>0.64570000000000005</v>
      </c>
      <c r="CC178" s="20">
        <f t="shared" si="412"/>
        <v>7.8300000000000008E-2</v>
      </c>
      <c r="CD178" s="20">
        <f t="shared" si="413"/>
        <v>0.72400000000000009</v>
      </c>
      <c r="CE178" s="21"/>
      <c r="CF178" s="17">
        <v>6780</v>
      </c>
      <c r="CG178" s="20">
        <v>3.6400000000000002E-2</v>
      </c>
      <c r="CH178" s="27">
        <f t="shared" si="414"/>
        <v>0.64570000000000005</v>
      </c>
      <c r="CI178" s="20">
        <f t="shared" si="415"/>
        <v>3.6299999999999999E-2</v>
      </c>
      <c r="CJ178" s="20">
        <f t="shared" si="416"/>
        <v>0.68200000000000005</v>
      </c>
      <c r="CK178" s="21"/>
      <c r="CL178" s="1">
        <v>65.5</v>
      </c>
      <c r="CM178" s="27">
        <v>0</v>
      </c>
      <c r="CN178" s="27">
        <v>0.1027</v>
      </c>
      <c r="CO178" s="27">
        <f t="shared" si="417"/>
        <v>0.1027</v>
      </c>
      <c r="CP178" s="28"/>
      <c r="CQ178" s="1">
        <v>95.5</v>
      </c>
      <c r="CR178" s="27">
        <f t="shared" ref="CR178:CS180" si="441">+CM178</f>
        <v>0</v>
      </c>
      <c r="CS178" s="27">
        <f t="shared" si="441"/>
        <v>0.1027</v>
      </c>
      <c r="CT178" s="27">
        <f t="shared" ref="CT178:CT183" si="442">(CR178+CS178)</f>
        <v>0.1027</v>
      </c>
      <c r="CU178" s="28"/>
      <c r="CV178" s="1">
        <v>167.5</v>
      </c>
      <c r="CW178" s="27">
        <f t="shared" ref="CW178:CW183" si="443">+CR178</f>
        <v>0</v>
      </c>
      <c r="CX178" s="27">
        <v>5.8000000000000003E-2</v>
      </c>
      <c r="CY178" s="27">
        <f t="shared" ref="CY178:CY183" si="444">(CW178+CX178)</f>
        <v>5.8000000000000003E-2</v>
      </c>
      <c r="CZ178" s="28"/>
      <c r="DA178" s="1">
        <v>197.5</v>
      </c>
      <c r="DB178" s="27">
        <f t="shared" ref="DB178:DC180" si="445">+CW178</f>
        <v>0</v>
      </c>
      <c r="DC178" s="29">
        <f t="shared" si="445"/>
        <v>5.8000000000000003E-2</v>
      </c>
      <c r="DD178" s="27">
        <f t="shared" ref="DD178:DD183" si="446">(DB178+DC178)</f>
        <v>5.8000000000000003E-2</v>
      </c>
      <c r="DE178" s="27"/>
      <c r="DF178" s="30">
        <v>597.5</v>
      </c>
      <c r="DG178" s="27">
        <f t="shared" si="420"/>
        <v>7.1400000000000005E-2</v>
      </c>
      <c r="DH178" s="27">
        <f t="shared" ref="DH178:DH183" si="447">+DB178</f>
        <v>0</v>
      </c>
      <c r="DI178" s="27">
        <v>3.7400000000000003E-2</v>
      </c>
      <c r="DJ178" s="27">
        <f t="shared" si="421"/>
        <v>3.7400000000000003E-2</v>
      </c>
      <c r="DK178" s="28"/>
      <c r="DL178" s="30">
        <v>627.5</v>
      </c>
      <c r="DM178" s="27">
        <f t="shared" si="431"/>
        <v>7.1400000000000005E-2</v>
      </c>
      <c r="DN178" s="27">
        <f t="shared" si="431"/>
        <v>0</v>
      </c>
      <c r="DO178" s="27">
        <f t="shared" si="431"/>
        <v>3.7400000000000003E-2</v>
      </c>
      <c r="DP178" s="27">
        <f t="shared" ref="DP178:DP183" si="448">(DN178+DO178)</f>
        <v>3.7400000000000003E-2</v>
      </c>
      <c r="DQ178" s="27"/>
      <c r="DR178" s="30">
        <v>3119.5</v>
      </c>
      <c r="DS178" s="27">
        <f t="shared" si="423"/>
        <v>5.67E-2</v>
      </c>
      <c r="DT178" s="27">
        <f t="shared" ref="DT178:DT183" si="449">+DN178</f>
        <v>0</v>
      </c>
      <c r="DU178" s="29">
        <v>2.75E-2</v>
      </c>
      <c r="DV178" s="27">
        <f t="shared" si="424"/>
        <v>2.75E-2</v>
      </c>
      <c r="DW178" s="28"/>
      <c r="DX178" s="1">
        <v>3149.5</v>
      </c>
      <c r="DY178" s="27">
        <f t="shared" si="432"/>
        <v>5.67E-2</v>
      </c>
      <c r="DZ178" s="27">
        <f t="shared" si="432"/>
        <v>0</v>
      </c>
      <c r="EA178" s="27">
        <f t="shared" si="432"/>
        <v>2.75E-2</v>
      </c>
      <c r="EB178" s="27">
        <f t="shared" ref="EB178:EB183" si="450">(DZ178+EA178)</f>
        <v>2.75E-2</v>
      </c>
      <c r="EC178" s="27"/>
      <c r="ED178" s="27"/>
      <c r="EE178" s="27"/>
      <c r="EF178" s="27"/>
      <c r="EG178" s="27"/>
      <c r="EH178" s="27"/>
      <c r="EI178" s="27"/>
      <c r="EJ178" s="127" t="s">
        <v>30</v>
      </c>
      <c r="EK178" s="136"/>
      <c r="EL178" s="136"/>
      <c r="EM178" s="136"/>
      <c r="EN178" s="136"/>
      <c r="EO178" s="4"/>
      <c r="EP178" s="17">
        <v>95.5</v>
      </c>
      <c r="EQ178" s="20">
        <v>0</v>
      </c>
      <c r="ER178" s="20">
        <v>0</v>
      </c>
      <c r="ES178" s="20">
        <v>0.1027</v>
      </c>
      <c r="ET178" s="20">
        <f t="shared" si="426"/>
        <v>0.1027</v>
      </c>
      <c r="EU178" s="4"/>
      <c r="EV178" s="17">
        <v>197.5</v>
      </c>
      <c r="EW178" s="20">
        <v>0</v>
      </c>
      <c r="EX178" s="20">
        <v>0</v>
      </c>
      <c r="EY178" s="20">
        <v>5.8000000000000003E-2</v>
      </c>
      <c r="EZ178" s="20">
        <f t="shared" si="427"/>
        <v>5.8000000000000003E-2</v>
      </c>
      <c r="FA178" s="4"/>
      <c r="FB178" s="17">
        <v>627.5</v>
      </c>
      <c r="FC178" s="20">
        <v>7.1400000000000005E-2</v>
      </c>
      <c r="FD178" s="20">
        <v>0</v>
      </c>
      <c r="FE178" s="20">
        <v>3.7400000000000003E-2</v>
      </c>
      <c r="FF178" s="20">
        <f t="shared" si="428"/>
        <v>3.7400000000000003E-2</v>
      </c>
      <c r="FG178" s="4"/>
      <c r="FH178" s="17">
        <v>3149.5</v>
      </c>
      <c r="FI178" s="20">
        <v>5.67E-2</v>
      </c>
      <c r="FJ178" s="20">
        <v>0</v>
      </c>
      <c r="FK178" s="20">
        <v>2.75E-2</v>
      </c>
      <c r="FL178" s="20">
        <f t="shared" si="429"/>
        <v>2.75E-2</v>
      </c>
      <c r="FM178" s="31"/>
      <c r="FN178" s="32">
        <f t="shared" si="353"/>
        <v>4</v>
      </c>
      <c r="FO178" s="32">
        <f t="shared" si="354"/>
        <v>2006</v>
      </c>
    </row>
    <row r="179" spans="2:274" ht="15" x14ac:dyDescent="0.2">
      <c r="B179" s="3">
        <v>2006</v>
      </c>
      <c r="C179" s="3">
        <v>5</v>
      </c>
      <c r="D179" s="20"/>
      <c r="E179" s="5">
        <v>9.5</v>
      </c>
      <c r="F179" s="20">
        <v>0.64539999999999997</v>
      </c>
      <c r="G179" s="27">
        <f t="shared" si="399"/>
        <v>0.23290000000000002</v>
      </c>
      <c r="H179" s="20">
        <f t="shared" si="433"/>
        <v>0.87829999999999997</v>
      </c>
      <c r="I179" s="20"/>
      <c r="J179" s="5">
        <v>9.5</v>
      </c>
      <c r="K179" s="20">
        <f t="shared" si="434"/>
        <v>0.64539999999999997</v>
      </c>
      <c r="L179" s="20">
        <f t="shared" si="400"/>
        <v>0.23290000000000002</v>
      </c>
      <c r="M179" s="20">
        <f t="shared" ref="M179:M184" si="451">(K179+L179)</f>
        <v>0.87829999999999997</v>
      </c>
      <c r="N179" s="20"/>
      <c r="O179" s="5">
        <v>28</v>
      </c>
      <c r="P179" s="27">
        <f t="shared" si="401"/>
        <v>0.64539999999999997</v>
      </c>
      <c r="Q179" s="20">
        <f t="shared" si="402"/>
        <v>0.1273</v>
      </c>
      <c r="R179" s="20">
        <f t="shared" si="435"/>
        <v>0.77269999999999994</v>
      </c>
      <c r="S179" s="20"/>
      <c r="T179" s="5">
        <v>130</v>
      </c>
      <c r="U179" s="20">
        <f t="shared" si="403"/>
        <v>0.64539999999999997</v>
      </c>
      <c r="V179" s="20">
        <f t="shared" si="404"/>
        <v>8.2600000000000007E-2</v>
      </c>
      <c r="W179" s="20">
        <f t="shared" si="436"/>
        <v>0.72799999999999998</v>
      </c>
      <c r="X179" s="20"/>
      <c r="Y179" s="5">
        <v>590</v>
      </c>
      <c r="Z179" s="20">
        <v>7.1400000000000005E-2</v>
      </c>
      <c r="AA179" s="20">
        <f t="shared" si="405"/>
        <v>0.64539999999999997</v>
      </c>
      <c r="AB179" s="20">
        <f t="shared" si="406"/>
        <v>5.5900000000000005E-2</v>
      </c>
      <c r="AC179" s="20">
        <f t="shared" si="437"/>
        <v>0.70130000000000003</v>
      </c>
      <c r="AD179" s="20"/>
      <c r="AE179" s="5">
        <v>160</v>
      </c>
      <c r="AF179" s="27">
        <v>0.64539999999999997</v>
      </c>
      <c r="AG179" s="20">
        <f t="shared" si="407"/>
        <v>7.8300000000000008E-2</v>
      </c>
      <c r="AH179" s="20">
        <f t="shared" si="438"/>
        <v>0.72370000000000001</v>
      </c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5">
        <v>590</v>
      </c>
      <c r="BC179" s="20">
        <f t="shared" si="216"/>
        <v>7.1400000000000005E-2</v>
      </c>
      <c r="BD179" s="20">
        <f t="shared" ref="BD179:BD187" si="452">+AF179</f>
        <v>0.64539999999999997</v>
      </c>
      <c r="BE179" s="20">
        <f t="shared" si="408"/>
        <v>5.3800000000000001E-2</v>
      </c>
      <c r="BF179" s="20">
        <f t="shared" si="439"/>
        <v>0.69919999999999993</v>
      </c>
      <c r="BG179" s="20"/>
      <c r="BH179" s="5">
        <v>3112</v>
      </c>
      <c r="BI179" s="20">
        <v>5.67E-2</v>
      </c>
      <c r="BJ179" s="20">
        <f t="shared" si="409"/>
        <v>0.64539999999999997</v>
      </c>
      <c r="BK179" s="20">
        <f t="shared" si="410"/>
        <v>4.3900000000000002E-2</v>
      </c>
      <c r="BL179" s="20">
        <f t="shared" si="440"/>
        <v>0.68930000000000002</v>
      </c>
      <c r="BM179" s="20"/>
      <c r="BN179" s="20"/>
      <c r="BO179" s="20"/>
      <c r="BP179" s="20"/>
      <c r="BQ179" s="20"/>
      <c r="BR179" s="20"/>
      <c r="BS179" s="20"/>
      <c r="BT179" s="135" t="s">
        <v>30</v>
      </c>
      <c r="BU179" s="136"/>
      <c r="BV179" s="136"/>
      <c r="BW179" s="136"/>
      <c r="BX179" s="136"/>
      <c r="BY179" s="4"/>
      <c r="BZ179" s="17">
        <v>160</v>
      </c>
      <c r="CA179" s="20">
        <f t="shared" si="430"/>
        <v>0</v>
      </c>
      <c r="CB179" s="20">
        <f t="shared" si="411"/>
        <v>0.64539999999999997</v>
      </c>
      <c r="CC179" s="20">
        <f t="shared" si="412"/>
        <v>7.8300000000000008E-2</v>
      </c>
      <c r="CD179" s="20">
        <f t="shared" si="413"/>
        <v>0.72370000000000001</v>
      </c>
      <c r="CE179" s="21"/>
      <c r="CF179" s="17">
        <v>6780</v>
      </c>
      <c r="CG179" s="20">
        <v>3.6400000000000002E-2</v>
      </c>
      <c r="CH179" s="27">
        <f t="shared" si="414"/>
        <v>0.64539999999999997</v>
      </c>
      <c r="CI179" s="20">
        <f t="shared" si="415"/>
        <v>3.6299999999999999E-2</v>
      </c>
      <c r="CJ179" s="20">
        <f t="shared" si="416"/>
        <v>0.68169999999999997</v>
      </c>
      <c r="CK179" s="21"/>
      <c r="CL179" s="1">
        <v>65.5</v>
      </c>
      <c r="CM179" s="27">
        <v>0</v>
      </c>
      <c r="CN179" s="27">
        <v>0.1027</v>
      </c>
      <c r="CO179" s="27">
        <f t="shared" si="417"/>
        <v>0.1027</v>
      </c>
      <c r="CP179" s="28"/>
      <c r="CQ179" s="1">
        <v>95.5</v>
      </c>
      <c r="CR179" s="27">
        <f t="shared" si="441"/>
        <v>0</v>
      </c>
      <c r="CS179" s="27">
        <f t="shared" si="441"/>
        <v>0.1027</v>
      </c>
      <c r="CT179" s="27">
        <f t="shared" si="442"/>
        <v>0.1027</v>
      </c>
      <c r="CU179" s="28"/>
      <c r="CV179" s="1">
        <v>167.5</v>
      </c>
      <c r="CW179" s="27">
        <f t="shared" si="443"/>
        <v>0</v>
      </c>
      <c r="CX179" s="27">
        <v>5.8000000000000003E-2</v>
      </c>
      <c r="CY179" s="27">
        <f t="shared" si="444"/>
        <v>5.8000000000000003E-2</v>
      </c>
      <c r="CZ179" s="28"/>
      <c r="DA179" s="1">
        <v>197.5</v>
      </c>
      <c r="DB179" s="27">
        <f t="shared" si="445"/>
        <v>0</v>
      </c>
      <c r="DC179" s="29">
        <f t="shared" si="445"/>
        <v>5.8000000000000003E-2</v>
      </c>
      <c r="DD179" s="27">
        <f t="shared" si="446"/>
        <v>5.8000000000000003E-2</v>
      </c>
      <c r="DE179" s="27"/>
      <c r="DF179" s="30">
        <v>597.5</v>
      </c>
      <c r="DG179" s="27">
        <f t="shared" si="420"/>
        <v>7.1400000000000005E-2</v>
      </c>
      <c r="DH179" s="27">
        <f t="shared" si="447"/>
        <v>0</v>
      </c>
      <c r="DI179" s="27">
        <v>3.7400000000000003E-2</v>
      </c>
      <c r="DJ179" s="27">
        <f t="shared" si="421"/>
        <v>3.7400000000000003E-2</v>
      </c>
      <c r="DK179" s="28"/>
      <c r="DL179" s="30">
        <v>627.5</v>
      </c>
      <c r="DM179" s="27">
        <f t="shared" ref="DM179:DO180" si="453">+DG179</f>
        <v>7.1400000000000005E-2</v>
      </c>
      <c r="DN179" s="27">
        <f t="shared" si="453"/>
        <v>0</v>
      </c>
      <c r="DO179" s="27">
        <f t="shared" si="453"/>
        <v>3.7400000000000003E-2</v>
      </c>
      <c r="DP179" s="27">
        <f t="shared" si="448"/>
        <v>3.7400000000000003E-2</v>
      </c>
      <c r="DQ179" s="27"/>
      <c r="DR179" s="30">
        <v>3119.5</v>
      </c>
      <c r="DS179" s="27">
        <f t="shared" si="423"/>
        <v>5.67E-2</v>
      </c>
      <c r="DT179" s="27">
        <f t="shared" si="449"/>
        <v>0</v>
      </c>
      <c r="DU179" s="29">
        <v>2.75E-2</v>
      </c>
      <c r="DV179" s="27">
        <f t="shared" si="424"/>
        <v>2.75E-2</v>
      </c>
      <c r="DW179" s="28"/>
      <c r="DX179" s="1">
        <v>3149.5</v>
      </c>
      <c r="DY179" s="27">
        <f t="shared" ref="DY179:EA180" si="454">+DS179</f>
        <v>5.67E-2</v>
      </c>
      <c r="DZ179" s="27">
        <f t="shared" si="454"/>
        <v>0</v>
      </c>
      <c r="EA179" s="27">
        <f t="shared" si="454"/>
        <v>2.75E-2</v>
      </c>
      <c r="EB179" s="27">
        <f t="shared" si="450"/>
        <v>2.75E-2</v>
      </c>
      <c r="EC179" s="27"/>
      <c r="ED179" s="27"/>
      <c r="EE179" s="27"/>
      <c r="EF179" s="27"/>
      <c r="EG179" s="27"/>
      <c r="EH179" s="27"/>
      <c r="EI179" s="27"/>
      <c r="EJ179" s="127" t="s">
        <v>30</v>
      </c>
      <c r="EK179" s="136"/>
      <c r="EL179" s="136"/>
      <c r="EM179" s="136"/>
      <c r="EN179" s="136"/>
      <c r="EO179" s="4"/>
      <c r="EP179" s="17">
        <v>95.5</v>
      </c>
      <c r="EQ179" s="20">
        <v>0</v>
      </c>
      <c r="ER179" s="20">
        <v>0</v>
      </c>
      <c r="ES179" s="20">
        <v>0.1027</v>
      </c>
      <c r="ET179" s="20">
        <f t="shared" si="426"/>
        <v>0.1027</v>
      </c>
      <c r="EU179" s="4"/>
      <c r="EV179" s="17">
        <v>197.5</v>
      </c>
      <c r="EW179" s="20">
        <v>0</v>
      </c>
      <c r="EX179" s="20">
        <v>0</v>
      </c>
      <c r="EY179" s="20">
        <v>5.8000000000000003E-2</v>
      </c>
      <c r="EZ179" s="20">
        <f t="shared" si="427"/>
        <v>5.8000000000000003E-2</v>
      </c>
      <c r="FA179" s="4"/>
      <c r="FB179" s="17">
        <v>627.5</v>
      </c>
      <c r="FC179" s="20">
        <v>7.1400000000000005E-2</v>
      </c>
      <c r="FD179" s="20">
        <v>0</v>
      </c>
      <c r="FE179" s="20">
        <v>3.7400000000000003E-2</v>
      </c>
      <c r="FF179" s="20">
        <f t="shared" si="428"/>
        <v>3.7400000000000003E-2</v>
      </c>
      <c r="FG179" s="4"/>
      <c r="FH179" s="17">
        <v>3149.5</v>
      </c>
      <c r="FI179" s="20">
        <v>5.67E-2</v>
      </c>
      <c r="FJ179" s="20">
        <v>0</v>
      </c>
      <c r="FK179" s="20">
        <v>2.75E-2</v>
      </c>
      <c r="FL179" s="20">
        <f t="shared" si="429"/>
        <v>2.75E-2</v>
      </c>
      <c r="FM179" s="31"/>
      <c r="FN179" s="32">
        <f t="shared" si="353"/>
        <v>5</v>
      </c>
      <c r="FO179" s="32">
        <f t="shared" si="354"/>
        <v>2006</v>
      </c>
    </row>
    <row r="180" spans="2:274" ht="15" x14ac:dyDescent="0.2">
      <c r="B180" s="3">
        <v>2006</v>
      </c>
      <c r="C180" s="3">
        <v>6</v>
      </c>
      <c r="D180" s="20"/>
      <c r="E180" s="5">
        <v>9.5</v>
      </c>
      <c r="F180" s="20">
        <v>0.55289999999999995</v>
      </c>
      <c r="G180" s="27">
        <f t="shared" si="399"/>
        <v>0.23290000000000002</v>
      </c>
      <c r="H180" s="20">
        <f t="shared" si="433"/>
        <v>0.78579999999999994</v>
      </c>
      <c r="I180" s="20"/>
      <c r="J180" s="5">
        <v>9.5</v>
      </c>
      <c r="K180" s="20">
        <f t="shared" si="434"/>
        <v>0.55289999999999995</v>
      </c>
      <c r="L180" s="20">
        <f t="shared" si="400"/>
        <v>0.23290000000000002</v>
      </c>
      <c r="M180" s="20">
        <f t="shared" si="451"/>
        <v>0.78579999999999994</v>
      </c>
      <c r="N180" s="20"/>
      <c r="O180" s="5">
        <v>28</v>
      </c>
      <c r="P180" s="27">
        <f t="shared" si="401"/>
        <v>0.55289999999999995</v>
      </c>
      <c r="Q180" s="20">
        <f t="shared" si="402"/>
        <v>0.1273</v>
      </c>
      <c r="R180" s="20">
        <f t="shared" si="435"/>
        <v>0.68019999999999992</v>
      </c>
      <c r="S180" s="20"/>
      <c r="T180" s="5">
        <v>130</v>
      </c>
      <c r="U180" s="20">
        <f t="shared" si="403"/>
        <v>0.55289999999999995</v>
      </c>
      <c r="V180" s="20">
        <f t="shared" si="404"/>
        <v>8.2600000000000007E-2</v>
      </c>
      <c r="W180" s="20">
        <f t="shared" si="436"/>
        <v>0.63549999999999995</v>
      </c>
      <c r="X180" s="20"/>
      <c r="Y180" s="5">
        <v>590</v>
      </c>
      <c r="Z180" s="20">
        <v>7.1400000000000005E-2</v>
      </c>
      <c r="AA180" s="20">
        <f t="shared" si="405"/>
        <v>0.55289999999999995</v>
      </c>
      <c r="AB180" s="20">
        <f t="shared" si="406"/>
        <v>5.5900000000000005E-2</v>
      </c>
      <c r="AC180" s="20">
        <f t="shared" si="437"/>
        <v>0.60880000000000001</v>
      </c>
      <c r="AD180" s="20"/>
      <c r="AE180" s="5">
        <v>160</v>
      </c>
      <c r="AF180" s="27">
        <v>0.55289999999999995</v>
      </c>
      <c r="AG180" s="20">
        <f t="shared" si="407"/>
        <v>7.8300000000000008E-2</v>
      </c>
      <c r="AH180" s="20">
        <f t="shared" si="438"/>
        <v>0.63119999999999998</v>
      </c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5">
        <v>590</v>
      </c>
      <c r="BC180" s="20">
        <f t="shared" si="216"/>
        <v>7.1400000000000005E-2</v>
      </c>
      <c r="BD180" s="20">
        <f t="shared" si="452"/>
        <v>0.55289999999999995</v>
      </c>
      <c r="BE180" s="20">
        <f t="shared" si="408"/>
        <v>5.3800000000000001E-2</v>
      </c>
      <c r="BF180" s="20">
        <f t="shared" si="439"/>
        <v>0.60669999999999991</v>
      </c>
      <c r="BG180" s="20"/>
      <c r="BH180" s="5">
        <v>3112</v>
      </c>
      <c r="BI180" s="20">
        <v>5.67E-2</v>
      </c>
      <c r="BJ180" s="20">
        <f t="shared" si="409"/>
        <v>0.55289999999999995</v>
      </c>
      <c r="BK180" s="20">
        <f t="shared" si="410"/>
        <v>4.3900000000000002E-2</v>
      </c>
      <c r="BL180" s="20">
        <f t="shared" si="440"/>
        <v>0.5968</v>
      </c>
      <c r="BM180" s="20"/>
      <c r="BN180" s="20"/>
      <c r="BO180" s="20"/>
      <c r="BP180" s="20"/>
      <c r="BQ180" s="20"/>
      <c r="BR180" s="20"/>
      <c r="BS180" s="20"/>
      <c r="BT180" s="135" t="s">
        <v>30</v>
      </c>
      <c r="BU180" s="136"/>
      <c r="BV180" s="136"/>
      <c r="BW180" s="136"/>
      <c r="BX180" s="136"/>
      <c r="BY180" s="4"/>
      <c r="BZ180" s="17">
        <v>160</v>
      </c>
      <c r="CA180" s="20">
        <f t="shared" si="430"/>
        <v>0</v>
      </c>
      <c r="CB180" s="20">
        <f t="shared" si="411"/>
        <v>0.55289999999999995</v>
      </c>
      <c r="CC180" s="20">
        <f t="shared" si="412"/>
        <v>7.8300000000000008E-2</v>
      </c>
      <c r="CD180" s="20">
        <f t="shared" si="413"/>
        <v>0.63119999999999998</v>
      </c>
      <c r="CE180" s="21"/>
      <c r="CF180" s="17">
        <v>6780</v>
      </c>
      <c r="CG180" s="20">
        <v>3.6400000000000002E-2</v>
      </c>
      <c r="CH180" s="27">
        <f t="shared" si="414"/>
        <v>0.55289999999999995</v>
      </c>
      <c r="CI180" s="20">
        <f t="shared" si="415"/>
        <v>3.6299999999999999E-2</v>
      </c>
      <c r="CJ180" s="20">
        <f t="shared" si="416"/>
        <v>0.58919999999999995</v>
      </c>
      <c r="CK180" s="21"/>
      <c r="CL180" s="1">
        <v>65.5</v>
      </c>
      <c r="CM180" s="27">
        <v>0</v>
      </c>
      <c r="CN180" s="27">
        <v>0.1027</v>
      </c>
      <c r="CO180" s="27">
        <f t="shared" si="417"/>
        <v>0.1027</v>
      </c>
      <c r="CP180" s="28"/>
      <c r="CQ180" s="1">
        <v>95.5</v>
      </c>
      <c r="CR180" s="27">
        <f t="shared" si="441"/>
        <v>0</v>
      </c>
      <c r="CS180" s="27">
        <f t="shared" si="441"/>
        <v>0.1027</v>
      </c>
      <c r="CT180" s="27">
        <f t="shared" si="442"/>
        <v>0.1027</v>
      </c>
      <c r="CU180" s="28"/>
      <c r="CV180" s="1">
        <v>167.5</v>
      </c>
      <c r="CW180" s="27">
        <f t="shared" si="443"/>
        <v>0</v>
      </c>
      <c r="CX180" s="27">
        <v>5.8000000000000003E-2</v>
      </c>
      <c r="CY180" s="27">
        <f t="shared" si="444"/>
        <v>5.8000000000000003E-2</v>
      </c>
      <c r="CZ180" s="28"/>
      <c r="DA180" s="1">
        <v>197.5</v>
      </c>
      <c r="DB180" s="27">
        <f t="shared" si="445"/>
        <v>0</v>
      </c>
      <c r="DC180" s="29">
        <f t="shared" si="445"/>
        <v>5.8000000000000003E-2</v>
      </c>
      <c r="DD180" s="27">
        <f t="shared" si="446"/>
        <v>5.8000000000000003E-2</v>
      </c>
      <c r="DE180" s="27"/>
      <c r="DF180" s="30">
        <v>597.5</v>
      </c>
      <c r="DG180" s="27">
        <f t="shared" si="420"/>
        <v>7.1400000000000005E-2</v>
      </c>
      <c r="DH180" s="27">
        <f t="shared" si="447"/>
        <v>0</v>
      </c>
      <c r="DI180" s="27">
        <v>3.7400000000000003E-2</v>
      </c>
      <c r="DJ180" s="27">
        <f t="shared" si="421"/>
        <v>3.7400000000000003E-2</v>
      </c>
      <c r="DK180" s="28"/>
      <c r="DL180" s="30">
        <v>627.5</v>
      </c>
      <c r="DM180" s="27">
        <f t="shared" si="453"/>
        <v>7.1400000000000005E-2</v>
      </c>
      <c r="DN180" s="27">
        <f t="shared" si="453"/>
        <v>0</v>
      </c>
      <c r="DO180" s="27">
        <f t="shared" si="453"/>
        <v>3.7400000000000003E-2</v>
      </c>
      <c r="DP180" s="27">
        <f t="shared" si="448"/>
        <v>3.7400000000000003E-2</v>
      </c>
      <c r="DQ180" s="27"/>
      <c r="DR180" s="30">
        <v>3119.5</v>
      </c>
      <c r="DS180" s="27">
        <f t="shared" si="423"/>
        <v>5.67E-2</v>
      </c>
      <c r="DT180" s="27">
        <f t="shared" si="449"/>
        <v>0</v>
      </c>
      <c r="DU180" s="29">
        <v>2.75E-2</v>
      </c>
      <c r="DV180" s="27">
        <f t="shared" si="424"/>
        <v>2.75E-2</v>
      </c>
      <c r="DW180" s="28"/>
      <c r="DX180" s="1">
        <v>3149.5</v>
      </c>
      <c r="DY180" s="27">
        <f t="shared" si="454"/>
        <v>5.67E-2</v>
      </c>
      <c r="DZ180" s="27">
        <f t="shared" si="454"/>
        <v>0</v>
      </c>
      <c r="EA180" s="27">
        <f t="shared" si="454"/>
        <v>2.75E-2</v>
      </c>
      <c r="EB180" s="27">
        <f t="shared" si="450"/>
        <v>2.75E-2</v>
      </c>
      <c r="EC180" s="27"/>
      <c r="ED180" s="27"/>
      <c r="EE180" s="27"/>
      <c r="EF180" s="27"/>
      <c r="EG180" s="27"/>
      <c r="EH180" s="27"/>
      <c r="EI180" s="27"/>
      <c r="EJ180" s="127" t="s">
        <v>30</v>
      </c>
      <c r="EK180" s="136"/>
      <c r="EL180" s="136"/>
      <c r="EM180" s="136"/>
      <c r="EN180" s="136"/>
      <c r="EO180" s="4"/>
      <c r="EP180" s="17">
        <v>95.5</v>
      </c>
      <c r="EQ180" s="20">
        <v>0</v>
      </c>
      <c r="ER180" s="20">
        <v>0</v>
      </c>
      <c r="ES180" s="20">
        <v>0.1027</v>
      </c>
      <c r="ET180" s="20">
        <f t="shared" si="426"/>
        <v>0.1027</v>
      </c>
      <c r="EU180" s="4"/>
      <c r="EV180" s="17">
        <v>197.5</v>
      </c>
      <c r="EW180" s="20">
        <v>0</v>
      </c>
      <c r="EX180" s="20">
        <v>0</v>
      </c>
      <c r="EY180" s="20">
        <v>5.8000000000000003E-2</v>
      </c>
      <c r="EZ180" s="20">
        <f t="shared" si="427"/>
        <v>5.8000000000000003E-2</v>
      </c>
      <c r="FA180" s="4"/>
      <c r="FB180" s="17">
        <v>627.5</v>
      </c>
      <c r="FC180" s="20">
        <v>7.1400000000000005E-2</v>
      </c>
      <c r="FD180" s="20">
        <v>0</v>
      </c>
      <c r="FE180" s="20">
        <v>3.7400000000000003E-2</v>
      </c>
      <c r="FF180" s="20">
        <f t="shared" si="428"/>
        <v>3.7400000000000003E-2</v>
      </c>
      <c r="FG180" s="4"/>
      <c r="FH180" s="17">
        <v>3149.5</v>
      </c>
      <c r="FI180" s="20">
        <v>5.67E-2</v>
      </c>
      <c r="FJ180" s="20">
        <v>0</v>
      </c>
      <c r="FK180" s="20">
        <v>2.75E-2</v>
      </c>
      <c r="FL180" s="20">
        <f t="shared" si="429"/>
        <v>2.75E-2</v>
      </c>
      <c r="FM180" s="31"/>
      <c r="FN180" s="32">
        <f t="shared" si="353"/>
        <v>6</v>
      </c>
      <c r="FO180" s="32">
        <f t="shared" si="354"/>
        <v>2006</v>
      </c>
    </row>
    <row r="181" spans="2:274" ht="15" x14ac:dyDescent="0.2">
      <c r="B181" s="3">
        <v>2006</v>
      </c>
      <c r="C181" s="3">
        <v>7</v>
      </c>
      <c r="D181" s="20"/>
      <c r="E181" s="5">
        <v>9.5</v>
      </c>
      <c r="F181" s="20">
        <v>0.57110000000000005</v>
      </c>
      <c r="G181" s="27">
        <f t="shared" si="399"/>
        <v>0.23290000000000002</v>
      </c>
      <c r="H181" s="20">
        <f t="shared" si="433"/>
        <v>0.80400000000000005</v>
      </c>
      <c r="I181" s="20"/>
      <c r="J181" s="5">
        <v>9.5</v>
      </c>
      <c r="K181" s="20">
        <f t="shared" si="434"/>
        <v>0.57110000000000005</v>
      </c>
      <c r="L181" s="20">
        <f t="shared" si="400"/>
        <v>0.23290000000000002</v>
      </c>
      <c r="M181" s="20">
        <f t="shared" si="451"/>
        <v>0.80400000000000005</v>
      </c>
      <c r="N181" s="20"/>
      <c r="O181" s="5">
        <v>28</v>
      </c>
      <c r="P181" s="27">
        <f t="shared" ref="P181:P186" si="455">+F181</f>
        <v>0.57110000000000005</v>
      </c>
      <c r="Q181" s="20">
        <f t="shared" si="402"/>
        <v>0.1273</v>
      </c>
      <c r="R181" s="20">
        <f t="shared" si="435"/>
        <v>0.69840000000000002</v>
      </c>
      <c r="S181" s="20"/>
      <c r="T181" s="5">
        <v>130</v>
      </c>
      <c r="U181" s="20">
        <f t="shared" ref="U181:U186" si="456">+P181</f>
        <v>0.57110000000000005</v>
      </c>
      <c r="V181" s="20">
        <f t="shared" si="404"/>
        <v>8.2600000000000007E-2</v>
      </c>
      <c r="W181" s="20">
        <f t="shared" si="436"/>
        <v>0.65370000000000006</v>
      </c>
      <c r="X181" s="20"/>
      <c r="Y181" s="5">
        <v>590</v>
      </c>
      <c r="Z181" s="20">
        <v>7.1400000000000005E-2</v>
      </c>
      <c r="AA181" s="20">
        <f t="shared" ref="AA181:AA186" si="457">+U181</f>
        <v>0.57110000000000005</v>
      </c>
      <c r="AB181" s="20">
        <f t="shared" si="406"/>
        <v>5.5900000000000005E-2</v>
      </c>
      <c r="AC181" s="20">
        <f t="shared" si="437"/>
        <v>0.627</v>
      </c>
      <c r="AD181" s="20"/>
      <c r="AE181" s="5">
        <v>160</v>
      </c>
      <c r="AF181" s="27">
        <v>0.57110000000000005</v>
      </c>
      <c r="AG181" s="20">
        <f t="shared" si="407"/>
        <v>7.8300000000000008E-2</v>
      </c>
      <c r="AH181" s="20">
        <f t="shared" si="438"/>
        <v>0.64940000000000009</v>
      </c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5">
        <v>590</v>
      </c>
      <c r="BC181" s="20">
        <f t="shared" si="216"/>
        <v>7.1400000000000005E-2</v>
      </c>
      <c r="BD181" s="20">
        <f t="shared" si="452"/>
        <v>0.57110000000000005</v>
      </c>
      <c r="BE181" s="20">
        <f t="shared" si="408"/>
        <v>5.3800000000000001E-2</v>
      </c>
      <c r="BF181" s="20">
        <f t="shared" si="439"/>
        <v>0.62490000000000001</v>
      </c>
      <c r="BG181" s="20"/>
      <c r="BH181" s="5">
        <v>3112</v>
      </c>
      <c r="BI181" s="20">
        <v>5.67E-2</v>
      </c>
      <c r="BJ181" s="20">
        <f t="shared" ref="BJ181:BJ186" si="458">+BD181</f>
        <v>0.57110000000000005</v>
      </c>
      <c r="BK181" s="20">
        <f t="shared" si="410"/>
        <v>4.3900000000000002E-2</v>
      </c>
      <c r="BL181" s="20">
        <f t="shared" si="440"/>
        <v>0.6150000000000001</v>
      </c>
      <c r="BM181" s="20"/>
      <c r="BN181" s="20"/>
      <c r="BO181" s="20"/>
      <c r="BP181" s="20"/>
      <c r="BQ181" s="20"/>
      <c r="BR181" s="20"/>
      <c r="BS181" s="20"/>
      <c r="BT181" s="135" t="s">
        <v>30</v>
      </c>
      <c r="BU181" s="136"/>
      <c r="BV181" s="136"/>
      <c r="BW181" s="136"/>
      <c r="BX181" s="136"/>
      <c r="BY181" s="4"/>
      <c r="BZ181" s="17">
        <v>160</v>
      </c>
      <c r="CA181" s="20">
        <f t="shared" si="430"/>
        <v>0</v>
      </c>
      <c r="CB181" s="20">
        <f t="shared" ref="CB181:CB186" si="459">+BJ181</f>
        <v>0.57110000000000005</v>
      </c>
      <c r="CC181" s="20">
        <f t="shared" si="412"/>
        <v>7.8300000000000008E-2</v>
      </c>
      <c r="CD181" s="20">
        <f t="shared" ref="CD181:CD186" si="460">CB181+CC181</f>
        <v>0.64940000000000009</v>
      </c>
      <c r="CE181" s="21"/>
      <c r="CF181" s="17">
        <v>6780</v>
      </c>
      <c r="CG181" s="20">
        <v>3.6400000000000002E-2</v>
      </c>
      <c r="CH181" s="27">
        <f t="shared" ref="CH181:CH186" si="461">CB181</f>
        <v>0.57110000000000005</v>
      </c>
      <c r="CI181" s="20">
        <f t="shared" si="415"/>
        <v>3.6299999999999999E-2</v>
      </c>
      <c r="CJ181" s="20">
        <f t="shared" ref="CJ181:CJ186" si="462">CH181+CI181</f>
        <v>0.60740000000000005</v>
      </c>
      <c r="CK181" s="21"/>
      <c r="CL181" s="1">
        <v>65.5</v>
      </c>
      <c r="CM181" s="27">
        <v>0</v>
      </c>
      <c r="CN181" s="27">
        <v>0.1027</v>
      </c>
      <c r="CO181" s="27">
        <f t="shared" ref="CO181:CO186" si="463">(CM181+CN181)</f>
        <v>0.1027</v>
      </c>
      <c r="CP181" s="28"/>
      <c r="CQ181" s="1">
        <v>95.5</v>
      </c>
      <c r="CR181" s="27">
        <f t="shared" ref="CR181:CS183" si="464">+CM181</f>
        <v>0</v>
      </c>
      <c r="CS181" s="27">
        <f t="shared" si="464"/>
        <v>0.1027</v>
      </c>
      <c r="CT181" s="27">
        <f t="shared" si="442"/>
        <v>0.1027</v>
      </c>
      <c r="CU181" s="28"/>
      <c r="CV181" s="1">
        <v>167.5</v>
      </c>
      <c r="CW181" s="27">
        <f t="shared" si="443"/>
        <v>0</v>
      </c>
      <c r="CX181" s="27">
        <v>5.8000000000000003E-2</v>
      </c>
      <c r="CY181" s="27">
        <f t="shared" si="444"/>
        <v>5.8000000000000003E-2</v>
      </c>
      <c r="CZ181" s="28"/>
      <c r="DA181" s="1">
        <v>197.5</v>
      </c>
      <c r="DB181" s="27">
        <f t="shared" ref="DB181:DC183" si="465">+CW181</f>
        <v>0</v>
      </c>
      <c r="DC181" s="29">
        <f t="shared" si="465"/>
        <v>5.8000000000000003E-2</v>
      </c>
      <c r="DD181" s="27">
        <f t="shared" si="446"/>
        <v>5.8000000000000003E-2</v>
      </c>
      <c r="DE181" s="27"/>
      <c r="DF181" s="30">
        <v>597.5</v>
      </c>
      <c r="DG181" s="27">
        <f t="shared" ref="DG181:DG186" si="466">+BC181</f>
        <v>7.1400000000000005E-2</v>
      </c>
      <c r="DH181" s="27">
        <f t="shared" si="447"/>
        <v>0</v>
      </c>
      <c r="DI181" s="27">
        <v>3.7400000000000003E-2</v>
      </c>
      <c r="DJ181" s="27">
        <f t="shared" ref="DJ181:DJ186" si="467">(DH181+DI181)</f>
        <v>3.7400000000000003E-2</v>
      </c>
      <c r="DK181" s="28"/>
      <c r="DL181" s="30">
        <v>627.5</v>
      </c>
      <c r="DM181" s="27">
        <f t="shared" ref="DM181:DO182" si="468">+DG181</f>
        <v>7.1400000000000005E-2</v>
      </c>
      <c r="DN181" s="27">
        <f t="shared" si="468"/>
        <v>0</v>
      </c>
      <c r="DO181" s="27">
        <f t="shared" si="468"/>
        <v>3.7400000000000003E-2</v>
      </c>
      <c r="DP181" s="27">
        <f t="shared" si="448"/>
        <v>3.7400000000000003E-2</v>
      </c>
      <c r="DQ181" s="27"/>
      <c r="DR181" s="30">
        <v>3119.5</v>
      </c>
      <c r="DS181" s="27">
        <f t="shared" ref="DS181:DS186" si="469">+BI181</f>
        <v>5.67E-2</v>
      </c>
      <c r="DT181" s="27">
        <f t="shared" si="449"/>
        <v>0</v>
      </c>
      <c r="DU181" s="29">
        <v>2.75E-2</v>
      </c>
      <c r="DV181" s="27">
        <f t="shared" ref="DV181:DV186" si="470">(DT181+DU181)</f>
        <v>2.75E-2</v>
      </c>
      <c r="DW181" s="28"/>
      <c r="DX181" s="1">
        <v>3149.5</v>
      </c>
      <c r="DY181" s="27">
        <f t="shared" ref="DY181:EA182" si="471">+DS181</f>
        <v>5.67E-2</v>
      </c>
      <c r="DZ181" s="27">
        <f t="shared" si="471"/>
        <v>0</v>
      </c>
      <c r="EA181" s="27">
        <f t="shared" si="471"/>
        <v>2.75E-2</v>
      </c>
      <c r="EB181" s="27">
        <f t="shared" si="450"/>
        <v>2.75E-2</v>
      </c>
      <c r="EC181" s="27"/>
      <c r="ED181" s="27"/>
      <c r="EE181" s="27"/>
      <c r="EF181" s="27"/>
      <c r="EG181" s="27"/>
      <c r="EH181" s="27"/>
      <c r="EI181" s="27"/>
      <c r="EJ181" s="127" t="s">
        <v>30</v>
      </c>
      <c r="EK181" s="136"/>
      <c r="EL181" s="136"/>
      <c r="EM181" s="136"/>
      <c r="EN181" s="136"/>
      <c r="EO181" s="4"/>
      <c r="EP181" s="17">
        <v>95.5</v>
      </c>
      <c r="EQ181" s="20">
        <v>0</v>
      </c>
      <c r="ER181" s="20">
        <v>0</v>
      </c>
      <c r="ES181" s="20">
        <v>0.1027</v>
      </c>
      <c r="ET181" s="20">
        <f t="shared" ref="ET181:ET186" si="472">ER181+ES181</f>
        <v>0.1027</v>
      </c>
      <c r="EU181" s="4"/>
      <c r="EV181" s="17">
        <v>197.5</v>
      </c>
      <c r="EW181" s="20">
        <v>0</v>
      </c>
      <c r="EX181" s="20">
        <v>0</v>
      </c>
      <c r="EY181" s="20">
        <v>5.8000000000000003E-2</v>
      </c>
      <c r="EZ181" s="20">
        <f t="shared" ref="EZ181:EZ186" si="473">EX181+EY181</f>
        <v>5.8000000000000003E-2</v>
      </c>
      <c r="FA181" s="4"/>
      <c r="FB181" s="17">
        <v>627.5</v>
      </c>
      <c r="FC181" s="20">
        <v>7.1400000000000005E-2</v>
      </c>
      <c r="FD181" s="20">
        <v>0</v>
      </c>
      <c r="FE181" s="20">
        <v>3.7400000000000003E-2</v>
      </c>
      <c r="FF181" s="20">
        <f t="shared" ref="FF181:FF186" si="474">FD181+FE181</f>
        <v>3.7400000000000003E-2</v>
      </c>
      <c r="FG181" s="4"/>
      <c r="FH181" s="17">
        <v>3149.5</v>
      </c>
      <c r="FI181" s="20">
        <v>5.67E-2</v>
      </c>
      <c r="FJ181" s="20">
        <v>0</v>
      </c>
      <c r="FK181" s="20">
        <v>2.75E-2</v>
      </c>
      <c r="FL181" s="20">
        <f t="shared" ref="FL181:FL186" si="475">FJ181+FK181</f>
        <v>2.75E-2</v>
      </c>
      <c r="FM181" s="31"/>
      <c r="FN181" s="32">
        <f t="shared" si="353"/>
        <v>7</v>
      </c>
      <c r="FO181" s="32">
        <f t="shared" si="354"/>
        <v>2006</v>
      </c>
    </row>
    <row r="182" spans="2:274" ht="15" x14ac:dyDescent="0.2">
      <c r="B182" s="3">
        <v>2006</v>
      </c>
      <c r="C182" s="3">
        <v>8</v>
      </c>
      <c r="D182" s="20"/>
      <c r="E182" s="5">
        <v>9.5</v>
      </c>
      <c r="F182" s="20">
        <v>0.6804</v>
      </c>
      <c r="G182" s="27">
        <f t="shared" si="399"/>
        <v>0.23290000000000002</v>
      </c>
      <c r="H182" s="20">
        <f t="shared" si="433"/>
        <v>0.9133</v>
      </c>
      <c r="I182" s="20"/>
      <c r="J182" s="5">
        <v>9.5</v>
      </c>
      <c r="K182" s="20">
        <f t="shared" si="434"/>
        <v>0.6804</v>
      </c>
      <c r="L182" s="20">
        <f t="shared" si="400"/>
        <v>0.23290000000000002</v>
      </c>
      <c r="M182" s="20">
        <f t="shared" si="451"/>
        <v>0.9133</v>
      </c>
      <c r="N182" s="20"/>
      <c r="O182" s="5">
        <v>28</v>
      </c>
      <c r="P182" s="27">
        <f t="shared" si="455"/>
        <v>0.6804</v>
      </c>
      <c r="Q182" s="20">
        <f t="shared" si="402"/>
        <v>0.1273</v>
      </c>
      <c r="R182" s="20">
        <f t="shared" si="435"/>
        <v>0.80769999999999997</v>
      </c>
      <c r="S182" s="20"/>
      <c r="T182" s="5">
        <v>130</v>
      </c>
      <c r="U182" s="20">
        <f t="shared" si="456"/>
        <v>0.6804</v>
      </c>
      <c r="V182" s="20">
        <f t="shared" si="404"/>
        <v>8.2600000000000007E-2</v>
      </c>
      <c r="W182" s="20">
        <f t="shared" si="436"/>
        <v>0.76300000000000001</v>
      </c>
      <c r="X182" s="20"/>
      <c r="Y182" s="5">
        <v>590</v>
      </c>
      <c r="Z182" s="20">
        <v>7.1400000000000005E-2</v>
      </c>
      <c r="AA182" s="20">
        <f t="shared" si="457"/>
        <v>0.6804</v>
      </c>
      <c r="AB182" s="20">
        <f t="shared" si="406"/>
        <v>5.5900000000000005E-2</v>
      </c>
      <c r="AC182" s="20">
        <f t="shared" si="437"/>
        <v>0.73629999999999995</v>
      </c>
      <c r="AD182" s="20"/>
      <c r="AE182" s="5">
        <v>160</v>
      </c>
      <c r="AF182" s="27">
        <v>0.6804</v>
      </c>
      <c r="AG182" s="20">
        <f t="shared" si="407"/>
        <v>7.8300000000000008E-2</v>
      </c>
      <c r="AH182" s="20">
        <f t="shared" si="438"/>
        <v>0.75870000000000004</v>
      </c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5">
        <v>590</v>
      </c>
      <c r="BC182" s="20">
        <f t="shared" si="216"/>
        <v>7.1400000000000005E-2</v>
      </c>
      <c r="BD182" s="20">
        <f t="shared" si="452"/>
        <v>0.6804</v>
      </c>
      <c r="BE182" s="20">
        <f t="shared" si="408"/>
        <v>5.3800000000000001E-2</v>
      </c>
      <c r="BF182" s="20">
        <f t="shared" si="439"/>
        <v>0.73419999999999996</v>
      </c>
      <c r="BG182" s="20"/>
      <c r="BH182" s="5">
        <v>3112</v>
      </c>
      <c r="BI182" s="20">
        <v>5.67E-2</v>
      </c>
      <c r="BJ182" s="20">
        <f t="shared" si="458"/>
        <v>0.6804</v>
      </c>
      <c r="BK182" s="20">
        <f t="shared" si="410"/>
        <v>4.3900000000000002E-2</v>
      </c>
      <c r="BL182" s="20">
        <f t="shared" si="440"/>
        <v>0.72430000000000005</v>
      </c>
      <c r="BM182" s="20"/>
      <c r="BN182" s="20"/>
      <c r="BO182" s="20"/>
      <c r="BP182" s="20"/>
      <c r="BQ182" s="20"/>
      <c r="BR182" s="20"/>
      <c r="BS182" s="20"/>
      <c r="BT182" s="135" t="s">
        <v>30</v>
      </c>
      <c r="BU182" s="136"/>
      <c r="BV182" s="136"/>
      <c r="BW182" s="136"/>
      <c r="BX182" s="136"/>
      <c r="BY182" s="4"/>
      <c r="BZ182" s="17">
        <v>160</v>
      </c>
      <c r="CA182" s="20">
        <f t="shared" si="430"/>
        <v>0</v>
      </c>
      <c r="CB182" s="20">
        <f t="shared" si="459"/>
        <v>0.6804</v>
      </c>
      <c r="CC182" s="20">
        <f t="shared" si="412"/>
        <v>7.8300000000000008E-2</v>
      </c>
      <c r="CD182" s="20">
        <f t="shared" si="460"/>
        <v>0.75870000000000004</v>
      </c>
      <c r="CE182" s="21"/>
      <c r="CF182" s="17">
        <v>6780</v>
      </c>
      <c r="CG182" s="20">
        <v>3.6400000000000002E-2</v>
      </c>
      <c r="CH182" s="27">
        <f t="shared" si="461"/>
        <v>0.6804</v>
      </c>
      <c r="CI182" s="20">
        <f t="shared" si="415"/>
        <v>3.6299999999999999E-2</v>
      </c>
      <c r="CJ182" s="20">
        <f t="shared" si="462"/>
        <v>0.7167</v>
      </c>
      <c r="CK182" s="21"/>
      <c r="CL182" s="1">
        <v>65.5</v>
      </c>
      <c r="CM182" s="27">
        <v>0</v>
      </c>
      <c r="CN182" s="27">
        <v>0.1027</v>
      </c>
      <c r="CO182" s="27">
        <f t="shared" si="463"/>
        <v>0.1027</v>
      </c>
      <c r="CP182" s="28"/>
      <c r="CQ182" s="1">
        <v>95.5</v>
      </c>
      <c r="CR182" s="27">
        <f t="shared" si="464"/>
        <v>0</v>
      </c>
      <c r="CS182" s="27">
        <f t="shared" si="464"/>
        <v>0.1027</v>
      </c>
      <c r="CT182" s="27">
        <f t="shared" si="442"/>
        <v>0.1027</v>
      </c>
      <c r="CU182" s="28"/>
      <c r="CV182" s="1">
        <v>167.5</v>
      </c>
      <c r="CW182" s="27">
        <f t="shared" si="443"/>
        <v>0</v>
      </c>
      <c r="CX182" s="27">
        <v>5.8000000000000003E-2</v>
      </c>
      <c r="CY182" s="27">
        <f t="shared" si="444"/>
        <v>5.8000000000000003E-2</v>
      </c>
      <c r="CZ182" s="28"/>
      <c r="DA182" s="1">
        <v>197.5</v>
      </c>
      <c r="DB182" s="27">
        <f t="shared" si="465"/>
        <v>0</v>
      </c>
      <c r="DC182" s="29">
        <f t="shared" si="465"/>
        <v>5.8000000000000003E-2</v>
      </c>
      <c r="DD182" s="27">
        <f t="shared" si="446"/>
        <v>5.8000000000000003E-2</v>
      </c>
      <c r="DE182" s="27"/>
      <c r="DF182" s="30">
        <v>597.5</v>
      </c>
      <c r="DG182" s="27">
        <f t="shared" si="466"/>
        <v>7.1400000000000005E-2</v>
      </c>
      <c r="DH182" s="27">
        <f t="shared" si="447"/>
        <v>0</v>
      </c>
      <c r="DI182" s="27">
        <v>3.7400000000000003E-2</v>
      </c>
      <c r="DJ182" s="27">
        <f t="shared" si="467"/>
        <v>3.7400000000000003E-2</v>
      </c>
      <c r="DK182" s="28"/>
      <c r="DL182" s="30">
        <v>627.5</v>
      </c>
      <c r="DM182" s="27">
        <f t="shared" si="468"/>
        <v>7.1400000000000005E-2</v>
      </c>
      <c r="DN182" s="27">
        <f t="shared" si="468"/>
        <v>0</v>
      </c>
      <c r="DO182" s="27">
        <f t="shared" si="468"/>
        <v>3.7400000000000003E-2</v>
      </c>
      <c r="DP182" s="27">
        <f t="shared" si="448"/>
        <v>3.7400000000000003E-2</v>
      </c>
      <c r="DQ182" s="27"/>
      <c r="DR182" s="30">
        <v>3119.5</v>
      </c>
      <c r="DS182" s="27">
        <f t="shared" si="469"/>
        <v>5.67E-2</v>
      </c>
      <c r="DT182" s="27">
        <f t="shared" si="449"/>
        <v>0</v>
      </c>
      <c r="DU182" s="29">
        <v>2.75E-2</v>
      </c>
      <c r="DV182" s="27">
        <f t="shared" si="470"/>
        <v>2.75E-2</v>
      </c>
      <c r="DW182" s="28"/>
      <c r="DX182" s="1">
        <v>3149.5</v>
      </c>
      <c r="DY182" s="27">
        <f t="shared" si="471"/>
        <v>5.67E-2</v>
      </c>
      <c r="DZ182" s="27">
        <f t="shared" si="471"/>
        <v>0</v>
      </c>
      <c r="EA182" s="27">
        <f t="shared" si="471"/>
        <v>2.75E-2</v>
      </c>
      <c r="EB182" s="27">
        <f t="shared" si="450"/>
        <v>2.75E-2</v>
      </c>
      <c r="EC182" s="27"/>
      <c r="ED182" s="27"/>
      <c r="EE182" s="27"/>
      <c r="EF182" s="27"/>
      <c r="EG182" s="27"/>
      <c r="EH182" s="27"/>
      <c r="EI182" s="27"/>
      <c r="EJ182" s="127" t="s">
        <v>30</v>
      </c>
      <c r="EK182" s="136"/>
      <c r="EL182" s="136"/>
      <c r="EM182" s="136"/>
      <c r="EN182" s="136"/>
      <c r="EO182" s="4"/>
      <c r="EP182" s="17">
        <v>95.5</v>
      </c>
      <c r="EQ182" s="20">
        <v>0</v>
      </c>
      <c r="ER182" s="20">
        <v>0</v>
      </c>
      <c r="ES182" s="20">
        <v>0.1027</v>
      </c>
      <c r="ET182" s="20">
        <f t="shared" si="472"/>
        <v>0.1027</v>
      </c>
      <c r="EU182" s="4"/>
      <c r="EV182" s="17">
        <v>197.5</v>
      </c>
      <c r="EW182" s="20">
        <v>0</v>
      </c>
      <c r="EX182" s="20">
        <v>0</v>
      </c>
      <c r="EY182" s="20">
        <v>5.8000000000000003E-2</v>
      </c>
      <c r="EZ182" s="20">
        <f t="shared" si="473"/>
        <v>5.8000000000000003E-2</v>
      </c>
      <c r="FA182" s="4"/>
      <c r="FB182" s="17">
        <v>627.5</v>
      </c>
      <c r="FC182" s="20">
        <v>7.1400000000000005E-2</v>
      </c>
      <c r="FD182" s="20">
        <v>0</v>
      </c>
      <c r="FE182" s="20">
        <v>3.7400000000000003E-2</v>
      </c>
      <c r="FF182" s="20">
        <f t="shared" si="474"/>
        <v>3.7400000000000003E-2</v>
      </c>
      <c r="FG182" s="4"/>
      <c r="FH182" s="17">
        <v>3149.5</v>
      </c>
      <c r="FI182" s="20">
        <v>5.67E-2</v>
      </c>
      <c r="FJ182" s="20">
        <v>0</v>
      </c>
      <c r="FK182" s="20">
        <v>2.75E-2</v>
      </c>
      <c r="FL182" s="20">
        <f t="shared" si="475"/>
        <v>2.75E-2</v>
      </c>
      <c r="FM182" s="31"/>
      <c r="FN182" s="32">
        <f t="shared" si="353"/>
        <v>8</v>
      </c>
      <c r="FO182" s="32">
        <f t="shared" si="354"/>
        <v>2006</v>
      </c>
    </row>
    <row r="183" spans="2:274" ht="15" x14ac:dyDescent="0.2">
      <c r="B183" s="3">
        <v>2006</v>
      </c>
      <c r="C183" s="3">
        <v>9</v>
      </c>
      <c r="D183" s="20"/>
      <c r="E183" s="5">
        <v>9.5</v>
      </c>
      <c r="F183" s="20">
        <v>0.66020000000000001</v>
      </c>
      <c r="G183" s="27">
        <f t="shared" si="399"/>
        <v>0.23290000000000002</v>
      </c>
      <c r="H183" s="20">
        <f t="shared" si="433"/>
        <v>0.8931</v>
      </c>
      <c r="I183" s="20"/>
      <c r="J183" s="5">
        <v>9.5</v>
      </c>
      <c r="K183" s="20">
        <f t="shared" si="434"/>
        <v>0.66020000000000001</v>
      </c>
      <c r="L183" s="20">
        <f t="shared" si="400"/>
        <v>0.23290000000000002</v>
      </c>
      <c r="M183" s="20">
        <f t="shared" si="451"/>
        <v>0.8931</v>
      </c>
      <c r="N183" s="20"/>
      <c r="O183" s="5">
        <v>28</v>
      </c>
      <c r="P183" s="27">
        <f t="shared" si="455"/>
        <v>0.66020000000000001</v>
      </c>
      <c r="Q183" s="20">
        <f t="shared" si="402"/>
        <v>0.1273</v>
      </c>
      <c r="R183" s="20">
        <f t="shared" si="435"/>
        <v>0.78749999999999998</v>
      </c>
      <c r="S183" s="20"/>
      <c r="T183" s="5">
        <v>130</v>
      </c>
      <c r="U183" s="20">
        <f t="shared" si="456"/>
        <v>0.66020000000000001</v>
      </c>
      <c r="V183" s="20">
        <f t="shared" si="404"/>
        <v>8.2600000000000007E-2</v>
      </c>
      <c r="W183" s="20">
        <f t="shared" si="436"/>
        <v>0.74280000000000002</v>
      </c>
      <c r="X183" s="20"/>
      <c r="Y183" s="5">
        <v>590</v>
      </c>
      <c r="Z183" s="20">
        <v>7.1400000000000005E-2</v>
      </c>
      <c r="AA183" s="20">
        <f t="shared" si="457"/>
        <v>0.66020000000000001</v>
      </c>
      <c r="AB183" s="20">
        <f t="shared" si="406"/>
        <v>5.5900000000000005E-2</v>
      </c>
      <c r="AC183" s="20">
        <f t="shared" si="437"/>
        <v>0.71609999999999996</v>
      </c>
      <c r="AD183" s="20"/>
      <c r="AE183" s="5">
        <v>160</v>
      </c>
      <c r="AF183" s="27">
        <v>0.66020000000000001</v>
      </c>
      <c r="AG183" s="20">
        <f t="shared" si="407"/>
        <v>7.8300000000000008E-2</v>
      </c>
      <c r="AH183" s="20">
        <f t="shared" si="438"/>
        <v>0.73850000000000005</v>
      </c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5">
        <v>590</v>
      </c>
      <c r="BC183" s="20">
        <f t="shared" si="216"/>
        <v>7.1400000000000005E-2</v>
      </c>
      <c r="BD183" s="20">
        <f t="shared" si="452"/>
        <v>0.66020000000000001</v>
      </c>
      <c r="BE183" s="20">
        <f t="shared" si="408"/>
        <v>5.3800000000000001E-2</v>
      </c>
      <c r="BF183" s="20">
        <f t="shared" si="439"/>
        <v>0.71399999999999997</v>
      </c>
      <c r="BG183" s="20"/>
      <c r="BH183" s="5">
        <v>3112</v>
      </c>
      <c r="BI183" s="20">
        <v>5.67E-2</v>
      </c>
      <c r="BJ183" s="20">
        <f t="shared" si="458"/>
        <v>0.66020000000000001</v>
      </c>
      <c r="BK183" s="20">
        <f t="shared" si="410"/>
        <v>4.3900000000000002E-2</v>
      </c>
      <c r="BL183" s="20">
        <f t="shared" si="440"/>
        <v>0.70410000000000006</v>
      </c>
      <c r="BM183" s="20"/>
      <c r="BN183" s="20"/>
      <c r="BO183" s="20"/>
      <c r="BP183" s="20"/>
      <c r="BQ183" s="20"/>
      <c r="BR183" s="20"/>
      <c r="BS183" s="20"/>
      <c r="BT183" s="135" t="s">
        <v>30</v>
      </c>
      <c r="BU183" s="136"/>
      <c r="BV183" s="136"/>
      <c r="BW183" s="136"/>
      <c r="BX183" s="136"/>
      <c r="BY183" s="4"/>
      <c r="BZ183" s="17">
        <v>160</v>
      </c>
      <c r="CA183" s="20">
        <f t="shared" si="430"/>
        <v>0</v>
      </c>
      <c r="CB183" s="20">
        <f t="shared" si="459"/>
        <v>0.66020000000000001</v>
      </c>
      <c r="CC183" s="20">
        <f t="shared" si="412"/>
        <v>7.8300000000000008E-2</v>
      </c>
      <c r="CD183" s="20">
        <f t="shared" si="460"/>
        <v>0.73850000000000005</v>
      </c>
      <c r="CE183" s="21"/>
      <c r="CF183" s="17">
        <v>6780</v>
      </c>
      <c r="CG183" s="20">
        <v>3.6400000000000002E-2</v>
      </c>
      <c r="CH183" s="27">
        <f t="shared" si="461"/>
        <v>0.66020000000000001</v>
      </c>
      <c r="CI183" s="20">
        <f t="shared" si="415"/>
        <v>3.6299999999999999E-2</v>
      </c>
      <c r="CJ183" s="20">
        <f t="shared" si="462"/>
        <v>0.69650000000000001</v>
      </c>
      <c r="CK183" s="21"/>
      <c r="CL183" s="1">
        <v>65.5</v>
      </c>
      <c r="CM183" s="27">
        <v>0</v>
      </c>
      <c r="CN183" s="27">
        <v>0.1027</v>
      </c>
      <c r="CO183" s="27">
        <f t="shared" si="463"/>
        <v>0.1027</v>
      </c>
      <c r="CP183" s="28"/>
      <c r="CQ183" s="1">
        <v>95.5</v>
      </c>
      <c r="CR183" s="27">
        <f t="shared" si="464"/>
        <v>0</v>
      </c>
      <c r="CS183" s="27">
        <f t="shared" si="464"/>
        <v>0.1027</v>
      </c>
      <c r="CT183" s="27">
        <f t="shared" si="442"/>
        <v>0.1027</v>
      </c>
      <c r="CU183" s="28"/>
      <c r="CV183" s="1">
        <v>167.5</v>
      </c>
      <c r="CW183" s="27">
        <f t="shared" si="443"/>
        <v>0</v>
      </c>
      <c r="CX183" s="27">
        <v>5.8000000000000003E-2</v>
      </c>
      <c r="CY183" s="27">
        <f t="shared" si="444"/>
        <v>5.8000000000000003E-2</v>
      </c>
      <c r="CZ183" s="28"/>
      <c r="DA183" s="1">
        <v>197.5</v>
      </c>
      <c r="DB183" s="27">
        <f t="shared" si="465"/>
        <v>0</v>
      </c>
      <c r="DC183" s="29">
        <f t="shared" si="465"/>
        <v>5.8000000000000003E-2</v>
      </c>
      <c r="DD183" s="27">
        <f t="shared" si="446"/>
        <v>5.8000000000000003E-2</v>
      </c>
      <c r="DE183" s="27"/>
      <c r="DF183" s="30">
        <v>597.5</v>
      </c>
      <c r="DG183" s="27">
        <f t="shared" si="466"/>
        <v>7.1400000000000005E-2</v>
      </c>
      <c r="DH183" s="27">
        <f t="shared" si="447"/>
        <v>0</v>
      </c>
      <c r="DI183" s="27">
        <v>3.7400000000000003E-2</v>
      </c>
      <c r="DJ183" s="27">
        <f t="shared" si="467"/>
        <v>3.7400000000000003E-2</v>
      </c>
      <c r="DK183" s="28"/>
      <c r="DL183" s="30">
        <v>627.5</v>
      </c>
      <c r="DM183" s="27">
        <f t="shared" ref="DM183:DO184" si="476">+DG183</f>
        <v>7.1400000000000005E-2</v>
      </c>
      <c r="DN183" s="27">
        <f t="shared" si="476"/>
        <v>0</v>
      </c>
      <c r="DO183" s="27">
        <f t="shared" si="476"/>
        <v>3.7400000000000003E-2</v>
      </c>
      <c r="DP183" s="27">
        <f t="shared" si="448"/>
        <v>3.7400000000000003E-2</v>
      </c>
      <c r="DQ183" s="27"/>
      <c r="DR183" s="30">
        <v>3119.5</v>
      </c>
      <c r="DS183" s="27">
        <f t="shared" si="469"/>
        <v>5.67E-2</v>
      </c>
      <c r="DT183" s="27">
        <f t="shared" si="449"/>
        <v>0</v>
      </c>
      <c r="DU183" s="29">
        <v>2.75E-2</v>
      </c>
      <c r="DV183" s="27">
        <f t="shared" si="470"/>
        <v>2.75E-2</v>
      </c>
      <c r="DW183" s="28"/>
      <c r="DX183" s="1">
        <v>3149.5</v>
      </c>
      <c r="DY183" s="27">
        <f t="shared" ref="DY183:EA184" si="477">+DS183</f>
        <v>5.67E-2</v>
      </c>
      <c r="DZ183" s="27">
        <f t="shared" si="477"/>
        <v>0</v>
      </c>
      <c r="EA183" s="27">
        <f t="shared" si="477"/>
        <v>2.75E-2</v>
      </c>
      <c r="EB183" s="27">
        <f t="shared" si="450"/>
        <v>2.75E-2</v>
      </c>
      <c r="EC183" s="27"/>
      <c r="ED183" s="27"/>
      <c r="EE183" s="27"/>
      <c r="EF183" s="27"/>
      <c r="EG183" s="27"/>
      <c r="EH183" s="27"/>
      <c r="EI183" s="27"/>
      <c r="EJ183" s="127" t="s">
        <v>30</v>
      </c>
      <c r="EK183" s="136"/>
      <c r="EL183" s="136"/>
      <c r="EM183" s="136"/>
      <c r="EN183" s="136"/>
      <c r="EO183" s="4"/>
      <c r="EP183" s="17">
        <v>95.5</v>
      </c>
      <c r="EQ183" s="20">
        <v>0</v>
      </c>
      <c r="ER183" s="20">
        <v>0</v>
      </c>
      <c r="ES183" s="20">
        <v>0.1027</v>
      </c>
      <c r="ET183" s="20">
        <f t="shared" si="472"/>
        <v>0.1027</v>
      </c>
      <c r="EU183" s="4"/>
      <c r="EV183" s="17">
        <v>197.5</v>
      </c>
      <c r="EW183" s="20">
        <v>0</v>
      </c>
      <c r="EX183" s="20">
        <v>0</v>
      </c>
      <c r="EY183" s="20">
        <v>5.8000000000000003E-2</v>
      </c>
      <c r="EZ183" s="20">
        <f t="shared" si="473"/>
        <v>5.8000000000000003E-2</v>
      </c>
      <c r="FA183" s="4"/>
      <c r="FB183" s="17">
        <v>627.5</v>
      </c>
      <c r="FC183" s="20">
        <v>7.1400000000000005E-2</v>
      </c>
      <c r="FD183" s="20">
        <v>0</v>
      </c>
      <c r="FE183" s="20">
        <v>3.7400000000000003E-2</v>
      </c>
      <c r="FF183" s="20">
        <f t="shared" si="474"/>
        <v>3.7400000000000003E-2</v>
      </c>
      <c r="FG183" s="4"/>
      <c r="FH183" s="17">
        <v>3149.5</v>
      </c>
      <c r="FI183" s="20">
        <v>5.67E-2</v>
      </c>
      <c r="FJ183" s="20">
        <v>0</v>
      </c>
      <c r="FK183" s="20">
        <v>2.75E-2</v>
      </c>
      <c r="FL183" s="20">
        <f t="shared" si="475"/>
        <v>2.75E-2</v>
      </c>
      <c r="FM183" s="31"/>
      <c r="FN183" s="32">
        <f t="shared" si="353"/>
        <v>9</v>
      </c>
      <c r="FO183" s="32">
        <f t="shared" si="354"/>
        <v>2006</v>
      </c>
    </row>
    <row r="184" spans="2:274" ht="15" x14ac:dyDescent="0.2">
      <c r="B184" s="3">
        <v>2006</v>
      </c>
      <c r="C184" s="3">
        <v>10</v>
      </c>
      <c r="D184" s="20"/>
      <c r="E184" s="5">
        <v>9.5</v>
      </c>
      <c r="F184" s="20">
        <v>0.42849999999999999</v>
      </c>
      <c r="G184" s="27">
        <f t="shared" si="399"/>
        <v>0.23290000000000002</v>
      </c>
      <c r="H184" s="20">
        <f t="shared" ref="H184:H190" si="478">(F184+G184)</f>
        <v>0.66139999999999999</v>
      </c>
      <c r="I184" s="20"/>
      <c r="J184" s="5">
        <v>9.5</v>
      </c>
      <c r="K184" s="20">
        <f t="shared" ref="K184:K190" si="479">+F184</f>
        <v>0.42849999999999999</v>
      </c>
      <c r="L184" s="20">
        <f t="shared" si="400"/>
        <v>0.23290000000000002</v>
      </c>
      <c r="M184" s="20">
        <f t="shared" si="451"/>
        <v>0.66139999999999999</v>
      </c>
      <c r="N184" s="20"/>
      <c r="O184" s="5">
        <v>28</v>
      </c>
      <c r="P184" s="27">
        <f t="shared" si="455"/>
        <v>0.42849999999999999</v>
      </c>
      <c r="Q184" s="20">
        <f t="shared" si="402"/>
        <v>0.1273</v>
      </c>
      <c r="R184" s="20">
        <f t="shared" ref="R184:R190" si="480">(P184+Q184)</f>
        <v>0.55579999999999996</v>
      </c>
      <c r="S184" s="20"/>
      <c r="T184" s="5">
        <v>130</v>
      </c>
      <c r="U184" s="20">
        <f t="shared" si="456"/>
        <v>0.42849999999999999</v>
      </c>
      <c r="V184" s="20">
        <f t="shared" si="404"/>
        <v>8.2600000000000007E-2</v>
      </c>
      <c r="W184" s="20">
        <f t="shared" ref="W184:W190" si="481">(U184+V184)</f>
        <v>0.5111</v>
      </c>
      <c r="X184" s="20"/>
      <c r="Y184" s="5">
        <v>590</v>
      </c>
      <c r="Z184" s="20">
        <v>7.1400000000000005E-2</v>
      </c>
      <c r="AA184" s="20">
        <f t="shared" si="457"/>
        <v>0.42849999999999999</v>
      </c>
      <c r="AB184" s="20">
        <f t="shared" si="406"/>
        <v>5.5900000000000005E-2</v>
      </c>
      <c r="AC184" s="20">
        <f t="shared" ref="AC184:AC190" si="482">(AA184+AB184)</f>
        <v>0.4844</v>
      </c>
      <c r="AD184" s="20"/>
      <c r="AE184" s="5">
        <v>160</v>
      </c>
      <c r="AF184" s="27">
        <v>0.42849999999999999</v>
      </c>
      <c r="AG184" s="20">
        <f t="shared" si="407"/>
        <v>7.8300000000000008E-2</v>
      </c>
      <c r="AH184" s="20">
        <f t="shared" ref="AH184:AH190" si="483">(AF184+AG184)</f>
        <v>0.50680000000000003</v>
      </c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5">
        <v>590</v>
      </c>
      <c r="BC184" s="20">
        <f t="shared" si="216"/>
        <v>7.1400000000000005E-2</v>
      </c>
      <c r="BD184" s="20">
        <f t="shared" si="452"/>
        <v>0.42849999999999999</v>
      </c>
      <c r="BE184" s="20">
        <f t="shared" si="408"/>
        <v>5.3800000000000001E-2</v>
      </c>
      <c r="BF184" s="20">
        <f t="shared" ref="BF184:BF190" si="484">(BD184+BE184)</f>
        <v>0.48230000000000001</v>
      </c>
      <c r="BG184" s="20"/>
      <c r="BH184" s="5">
        <v>3112</v>
      </c>
      <c r="BI184" s="20">
        <v>5.67E-2</v>
      </c>
      <c r="BJ184" s="20">
        <f t="shared" si="458"/>
        <v>0.42849999999999999</v>
      </c>
      <c r="BK184" s="20">
        <f t="shared" si="410"/>
        <v>4.3900000000000002E-2</v>
      </c>
      <c r="BL184" s="20">
        <f t="shared" ref="BL184:BL190" si="485">(BJ184+BK184)</f>
        <v>0.47239999999999999</v>
      </c>
      <c r="BM184" s="20"/>
      <c r="BN184" s="20"/>
      <c r="BO184" s="20"/>
      <c r="BP184" s="20"/>
      <c r="BQ184" s="20"/>
      <c r="BR184" s="20"/>
      <c r="BS184" s="20"/>
      <c r="BT184" s="135" t="s">
        <v>30</v>
      </c>
      <c r="BU184" s="136"/>
      <c r="BV184" s="136"/>
      <c r="BW184" s="136"/>
      <c r="BX184" s="136"/>
      <c r="BY184" s="4"/>
      <c r="BZ184" s="17">
        <v>160</v>
      </c>
      <c r="CA184" s="20">
        <f t="shared" si="430"/>
        <v>0</v>
      </c>
      <c r="CB184" s="20">
        <f t="shared" si="459"/>
        <v>0.42849999999999999</v>
      </c>
      <c r="CC184" s="20">
        <f t="shared" si="412"/>
        <v>7.8300000000000008E-2</v>
      </c>
      <c r="CD184" s="20">
        <f t="shared" si="460"/>
        <v>0.50680000000000003</v>
      </c>
      <c r="CE184" s="21"/>
      <c r="CF184" s="17">
        <v>6780</v>
      </c>
      <c r="CG184" s="20">
        <v>3.6400000000000002E-2</v>
      </c>
      <c r="CH184" s="27">
        <f t="shared" si="461"/>
        <v>0.42849999999999999</v>
      </c>
      <c r="CI184" s="20">
        <f t="shared" si="415"/>
        <v>3.6299999999999999E-2</v>
      </c>
      <c r="CJ184" s="20">
        <f t="shared" si="462"/>
        <v>0.46479999999999999</v>
      </c>
      <c r="CK184" s="21"/>
      <c r="CL184" s="1">
        <v>65.5</v>
      </c>
      <c r="CM184" s="27">
        <v>0</v>
      </c>
      <c r="CN184" s="27">
        <v>0.1027</v>
      </c>
      <c r="CO184" s="27">
        <f t="shared" si="463"/>
        <v>0.1027</v>
      </c>
      <c r="CP184" s="28"/>
      <c r="CQ184" s="1">
        <v>95.5</v>
      </c>
      <c r="CR184" s="27">
        <f t="shared" ref="CR184:CS186" si="486">+CM184</f>
        <v>0</v>
      </c>
      <c r="CS184" s="27">
        <f t="shared" si="486"/>
        <v>0.1027</v>
      </c>
      <c r="CT184" s="27">
        <f t="shared" ref="CT184:CT190" si="487">(CR184+CS184)</f>
        <v>0.1027</v>
      </c>
      <c r="CU184" s="28"/>
      <c r="CV184" s="1">
        <v>167.5</v>
      </c>
      <c r="CW184" s="27">
        <f t="shared" ref="CW184:CW190" si="488">+CR184</f>
        <v>0</v>
      </c>
      <c r="CX184" s="27">
        <v>5.8000000000000003E-2</v>
      </c>
      <c r="CY184" s="27">
        <f t="shared" ref="CY184:CY190" si="489">(CW184+CX184)</f>
        <v>5.8000000000000003E-2</v>
      </c>
      <c r="CZ184" s="28"/>
      <c r="DA184" s="1">
        <v>197.5</v>
      </c>
      <c r="DB184" s="27">
        <f t="shared" ref="DB184:DC186" si="490">+CW184</f>
        <v>0</v>
      </c>
      <c r="DC184" s="29">
        <f t="shared" si="490"/>
        <v>5.8000000000000003E-2</v>
      </c>
      <c r="DD184" s="27">
        <f t="shared" ref="DD184:DD190" si="491">(DB184+DC184)</f>
        <v>5.8000000000000003E-2</v>
      </c>
      <c r="DE184" s="27"/>
      <c r="DF184" s="30">
        <v>597.5</v>
      </c>
      <c r="DG184" s="27">
        <f t="shared" si="466"/>
        <v>7.1400000000000005E-2</v>
      </c>
      <c r="DH184" s="27">
        <f t="shared" ref="DH184:DH190" si="492">+DB184</f>
        <v>0</v>
      </c>
      <c r="DI184" s="27">
        <v>3.7400000000000003E-2</v>
      </c>
      <c r="DJ184" s="27">
        <f t="shared" si="467"/>
        <v>3.7400000000000003E-2</v>
      </c>
      <c r="DK184" s="28"/>
      <c r="DL184" s="30">
        <v>627.5</v>
      </c>
      <c r="DM184" s="27">
        <f t="shared" si="476"/>
        <v>7.1400000000000005E-2</v>
      </c>
      <c r="DN184" s="27">
        <f t="shared" si="476"/>
        <v>0</v>
      </c>
      <c r="DO184" s="27">
        <f t="shared" si="476"/>
        <v>3.7400000000000003E-2</v>
      </c>
      <c r="DP184" s="27">
        <f t="shared" ref="DP184:DP190" si="493">(DN184+DO184)</f>
        <v>3.7400000000000003E-2</v>
      </c>
      <c r="DQ184" s="27"/>
      <c r="DR184" s="30">
        <v>3119.5</v>
      </c>
      <c r="DS184" s="27">
        <f t="shared" si="469"/>
        <v>5.67E-2</v>
      </c>
      <c r="DT184" s="27">
        <f t="shared" ref="DT184:DT190" si="494">+DN184</f>
        <v>0</v>
      </c>
      <c r="DU184" s="29">
        <v>2.75E-2</v>
      </c>
      <c r="DV184" s="27">
        <f t="shared" si="470"/>
        <v>2.75E-2</v>
      </c>
      <c r="DW184" s="28"/>
      <c r="DX184" s="1">
        <v>3149.5</v>
      </c>
      <c r="DY184" s="27">
        <f t="shared" si="477"/>
        <v>5.67E-2</v>
      </c>
      <c r="DZ184" s="27">
        <f t="shared" si="477"/>
        <v>0</v>
      </c>
      <c r="EA184" s="27">
        <f t="shared" si="477"/>
        <v>2.75E-2</v>
      </c>
      <c r="EB184" s="27">
        <f t="shared" ref="EB184:EB190" si="495">(DZ184+EA184)</f>
        <v>2.75E-2</v>
      </c>
      <c r="EC184" s="27"/>
      <c r="ED184" s="27"/>
      <c r="EE184" s="27"/>
      <c r="EF184" s="27"/>
      <c r="EG184" s="27"/>
      <c r="EH184" s="27"/>
      <c r="EI184" s="27"/>
      <c r="EJ184" s="127" t="s">
        <v>30</v>
      </c>
      <c r="EK184" s="136"/>
      <c r="EL184" s="136"/>
      <c r="EM184" s="136"/>
      <c r="EN184" s="136"/>
      <c r="EO184" s="4"/>
      <c r="EP184" s="17">
        <v>95.5</v>
      </c>
      <c r="EQ184" s="20">
        <v>0</v>
      </c>
      <c r="ER184" s="20">
        <v>0</v>
      </c>
      <c r="ES184" s="20">
        <v>0.1027</v>
      </c>
      <c r="ET184" s="20">
        <f t="shared" si="472"/>
        <v>0.1027</v>
      </c>
      <c r="EU184" s="4"/>
      <c r="EV184" s="17">
        <v>197.5</v>
      </c>
      <c r="EW184" s="20">
        <v>0</v>
      </c>
      <c r="EX184" s="20">
        <v>0</v>
      </c>
      <c r="EY184" s="20">
        <v>5.8000000000000003E-2</v>
      </c>
      <c r="EZ184" s="20">
        <f t="shared" si="473"/>
        <v>5.8000000000000003E-2</v>
      </c>
      <c r="FA184" s="4"/>
      <c r="FB184" s="17">
        <v>627.5</v>
      </c>
      <c r="FC184" s="20">
        <v>7.1400000000000005E-2</v>
      </c>
      <c r="FD184" s="20">
        <v>0</v>
      </c>
      <c r="FE184" s="20">
        <v>3.7400000000000003E-2</v>
      </c>
      <c r="FF184" s="20">
        <f t="shared" si="474"/>
        <v>3.7400000000000003E-2</v>
      </c>
      <c r="FG184" s="4"/>
      <c r="FH184" s="17">
        <v>3149.5</v>
      </c>
      <c r="FI184" s="20">
        <v>5.67E-2</v>
      </c>
      <c r="FJ184" s="20">
        <v>0</v>
      </c>
      <c r="FK184" s="20">
        <v>2.75E-2</v>
      </c>
      <c r="FL184" s="20">
        <f t="shared" si="475"/>
        <v>2.75E-2</v>
      </c>
      <c r="FM184" s="31"/>
      <c r="FN184" s="32">
        <f t="shared" si="353"/>
        <v>10</v>
      </c>
      <c r="FO184" s="32">
        <f t="shared" si="354"/>
        <v>2006</v>
      </c>
    </row>
    <row r="185" spans="2:274" ht="15" x14ac:dyDescent="0.2">
      <c r="B185" s="3">
        <v>2006</v>
      </c>
      <c r="C185" s="3">
        <v>11</v>
      </c>
      <c r="D185" s="20"/>
      <c r="E185" s="5">
        <v>9.5</v>
      </c>
      <c r="F185" s="20">
        <v>0.84130000000000005</v>
      </c>
      <c r="G185" s="27">
        <f t="shared" si="399"/>
        <v>0.23290000000000002</v>
      </c>
      <c r="H185" s="20">
        <f t="shared" si="478"/>
        <v>1.0742</v>
      </c>
      <c r="I185" s="20"/>
      <c r="J185" s="5">
        <v>9.5</v>
      </c>
      <c r="K185" s="20">
        <f t="shared" si="479"/>
        <v>0.84130000000000005</v>
      </c>
      <c r="L185" s="20">
        <f t="shared" si="400"/>
        <v>0.23290000000000002</v>
      </c>
      <c r="M185" s="20">
        <f t="shared" ref="M185:M191" si="496">(K185+L185)</f>
        <v>1.0742</v>
      </c>
      <c r="N185" s="20"/>
      <c r="O185" s="5">
        <v>28</v>
      </c>
      <c r="P185" s="27">
        <f t="shared" si="455"/>
        <v>0.84130000000000005</v>
      </c>
      <c r="Q185" s="20">
        <f t="shared" si="402"/>
        <v>0.1273</v>
      </c>
      <c r="R185" s="20">
        <f t="shared" si="480"/>
        <v>0.96860000000000002</v>
      </c>
      <c r="S185" s="20"/>
      <c r="T185" s="5">
        <v>130</v>
      </c>
      <c r="U185" s="20">
        <f t="shared" si="456"/>
        <v>0.84130000000000005</v>
      </c>
      <c r="V185" s="20">
        <f t="shared" si="404"/>
        <v>8.2600000000000007E-2</v>
      </c>
      <c r="W185" s="20">
        <f t="shared" si="481"/>
        <v>0.92390000000000005</v>
      </c>
      <c r="X185" s="20"/>
      <c r="Y185" s="5">
        <v>590</v>
      </c>
      <c r="Z185" s="20">
        <v>7.1400000000000005E-2</v>
      </c>
      <c r="AA185" s="20">
        <f t="shared" si="457"/>
        <v>0.84130000000000005</v>
      </c>
      <c r="AB185" s="20">
        <f>0.0374+0.0185</f>
        <v>5.5900000000000005E-2</v>
      </c>
      <c r="AC185" s="20">
        <f t="shared" si="482"/>
        <v>0.8972</v>
      </c>
      <c r="AD185" s="20"/>
      <c r="AE185" s="5">
        <v>160</v>
      </c>
      <c r="AF185" s="27">
        <v>0.74790000000000001</v>
      </c>
      <c r="AG185" s="20">
        <f t="shared" si="407"/>
        <v>7.8300000000000008E-2</v>
      </c>
      <c r="AH185" s="20">
        <f t="shared" si="483"/>
        <v>0.82620000000000005</v>
      </c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5">
        <v>590</v>
      </c>
      <c r="BC185" s="20">
        <f t="shared" si="216"/>
        <v>7.1400000000000005E-2</v>
      </c>
      <c r="BD185" s="20">
        <f t="shared" si="452"/>
        <v>0.74790000000000001</v>
      </c>
      <c r="BE185" s="20">
        <f t="shared" si="408"/>
        <v>5.3800000000000001E-2</v>
      </c>
      <c r="BF185" s="20">
        <f t="shared" si="484"/>
        <v>0.80169999999999997</v>
      </c>
      <c r="BG185" s="20"/>
      <c r="BH185" s="5">
        <v>3112</v>
      </c>
      <c r="BI185" s="20">
        <v>5.67E-2</v>
      </c>
      <c r="BJ185" s="20">
        <f t="shared" si="458"/>
        <v>0.74790000000000001</v>
      </c>
      <c r="BK185" s="20">
        <f t="shared" si="410"/>
        <v>4.3900000000000002E-2</v>
      </c>
      <c r="BL185" s="20">
        <f t="shared" si="485"/>
        <v>0.79180000000000006</v>
      </c>
      <c r="BM185" s="20"/>
      <c r="BN185" s="20"/>
      <c r="BO185" s="20"/>
      <c r="BP185" s="20"/>
      <c r="BQ185" s="20"/>
      <c r="BR185" s="20"/>
      <c r="BS185" s="20"/>
      <c r="BT185" s="135" t="s">
        <v>30</v>
      </c>
      <c r="BU185" s="136"/>
      <c r="BV185" s="136"/>
      <c r="BW185" s="136"/>
      <c r="BX185" s="136"/>
      <c r="BY185" s="4"/>
      <c r="BZ185" s="17">
        <v>160</v>
      </c>
      <c r="CA185" s="20">
        <f t="shared" si="430"/>
        <v>0</v>
      </c>
      <c r="CB185" s="20">
        <f t="shared" si="459"/>
        <v>0.74790000000000001</v>
      </c>
      <c r="CC185" s="20">
        <f t="shared" si="412"/>
        <v>7.8300000000000008E-2</v>
      </c>
      <c r="CD185" s="20">
        <f t="shared" si="460"/>
        <v>0.82620000000000005</v>
      </c>
      <c r="CE185" s="21"/>
      <c r="CF185" s="17">
        <v>6780</v>
      </c>
      <c r="CG185" s="20">
        <v>3.6400000000000002E-2</v>
      </c>
      <c r="CH185" s="27">
        <f t="shared" si="461"/>
        <v>0.74790000000000001</v>
      </c>
      <c r="CI185" s="20">
        <f t="shared" si="415"/>
        <v>3.6299999999999999E-2</v>
      </c>
      <c r="CJ185" s="20">
        <f t="shared" si="462"/>
        <v>0.78420000000000001</v>
      </c>
      <c r="CK185" s="21"/>
      <c r="CL185" s="1">
        <v>65.5</v>
      </c>
      <c r="CM185" s="27">
        <v>0</v>
      </c>
      <c r="CN185" s="27">
        <v>0.1027</v>
      </c>
      <c r="CO185" s="27">
        <f t="shared" si="463"/>
        <v>0.1027</v>
      </c>
      <c r="CP185" s="28"/>
      <c r="CQ185" s="1">
        <v>95.5</v>
      </c>
      <c r="CR185" s="27">
        <f t="shared" si="486"/>
        <v>0</v>
      </c>
      <c r="CS185" s="27">
        <f t="shared" si="486"/>
        <v>0.1027</v>
      </c>
      <c r="CT185" s="27">
        <f t="shared" si="487"/>
        <v>0.1027</v>
      </c>
      <c r="CU185" s="28"/>
      <c r="CV185" s="1">
        <v>167.5</v>
      </c>
      <c r="CW185" s="27">
        <f t="shared" si="488"/>
        <v>0</v>
      </c>
      <c r="CX185" s="27">
        <v>5.8000000000000003E-2</v>
      </c>
      <c r="CY185" s="27">
        <f t="shared" si="489"/>
        <v>5.8000000000000003E-2</v>
      </c>
      <c r="CZ185" s="28"/>
      <c r="DA185" s="1">
        <v>197.5</v>
      </c>
      <c r="DB185" s="27">
        <f t="shared" si="490"/>
        <v>0</v>
      </c>
      <c r="DC185" s="29">
        <f t="shared" si="490"/>
        <v>5.8000000000000003E-2</v>
      </c>
      <c r="DD185" s="27">
        <f t="shared" si="491"/>
        <v>5.8000000000000003E-2</v>
      </c>
      <c r="DE185" s="27"/>
      <c r="DF185" s="30">
        <v>597.5</v>
      </c>
      <c r="DG185" s="27">
        <f t="shared" si="466"/>
        <v>7.1400000000000005E-2</v>
      </c>
      <c r="DH185" s="27">
        <f t="shared" si="492"/>
        <v>0</v>
      </c>
      <c r="DI185" s="27">
        <v>3.7400000000000003E-2</v>
      </c>
      <c r="DJ185" s="27">
        <f t="shared" si="467"/>
        <v>3.7400000000000003E-2</v>
      </c>
      <c r="DK185" s="28"/>
      <c r="DL185" s="30">
        <v>627.5</v>
      </c>
      <c r="DM185" s="27">
        <f t="shared" ref="DM185:DO186" si="497">+DG185</f>
        <v>7.1400000000000005E-2</v>
      </c>
      <c r="DN185" s="27">
        <f t="shared" si="497"/>
        <v>0</v>
      </c>
      <c r="DO185" s="27">
        <f t="shared" si="497"/>
        <v>3.7400000000000003E-2</v>
      </c>
      <c r="DP185" s="27">
        <f t="shared" si="493"/>
        <v>3.7400000000000003E-2</v>
      </c>
      <c r="DQ185" s="27"/>
      <c r="DR185" s="30">
        <v>3119.5</v>
      </c>
      <c r="DS185" s="27">
        <f t="shared" si="469"/>
        <v>5.67E-2</v>
      </c>
      <c r="DT185" s="27">
        <f t="shared" si="494"/>
        <v>0</v>
      </c>
      <c r="DU185" s="29">
        <v>2.75E-2</v>
      </c>
      <c r="DV185" s="27">
        <f t="shared" si="470"/>
        <v>2.75E-2</v>
      </c>
      <c r="DW185" s="28"/>
      <c r="DX185" s="1">
        <v>3149.5</v>
      </c>
      <c r="DY185" s="27">
        <f t="shared" ref="DY185:EA186" si="498">+DS185</f>
        <v>5.67E-2</v>
      </c>
      <c r="DZ185" s="27">
        <f t="shared" si="498"/>
        <v>0</v>
      </c>
      <c r="EA185" s="27">
        <f t="shared" si="498"/>
        <v>2.75E-2</v>
      </c>
      <c r="EB185" s="27">
        <f t="shared" si="495"/>
        <v>2.75E-2</v>
      </c>
      <c r="EC185" s="27"/>
      <c r="ED185" s="27"/>
      <c r="EE185" s="27"/>
      <c r="EF185" s="27"/>
      <c r="EG185" s="27"/>
      <c r="EH185" s="27"/>
      <c r="EI185" s="27"/>
      <c r="EJ185" s="127" t="s">
        <v>30</v>
      </c>
      <c r="EK185" s="136"/>
      <c r="EL185" s="136"/>
      <c r="EM185" s="136"/>
      <c r="EN185" s="136"/>
      <c r="EO185" s="4"/>
      <c r="EP185" s="17">
        <v>95.5</v>
      </c>
      <c r="EQ185" s="20">
        <v>0</v>
      </c>
      <c r="ER185" s="20">
        <v>0</v>
      </c>
      <c r="ES185" s="20">
        <v>0.1027</v>
      </c>
      <c r="ET185" s="20">
        <f t="shared" si="472"/>
        <v>0.1027</v>
      </c>
      <c r="EU185" s="4"/>
      <c r="EV185" s="17">
        <v>197.5</v>
      </c>
      <c r="EW185" s="20">
        <v>0</v>
      </c>
      <c r="EX185" s="20">
        <v>0</v>
      </c>
      <c r="EY185" s="20">
        <v>5.8000000000000003E-2</v>
      </c>
      <c r="EZ185" s="20">
        <f t="shared" si="473"/>
        <v>5.8000000000000003E-2</v>
      </c>
      <c r="FA185" s="4"/>
      <c r="FB185" s="17">
        <v>627.5</v>
      </c>
      <c r="FC185" s="20">
        <v>7.1400000000000005E-2</v>
      </c>
      <c r="FD185" s="20">
        <v>0</v>
      </c>
      <c r="FE185" s="20">
        <v>3.7400000000000003E-2</v>
      </c>
      <c r="FF185" s="20">
        <f t="shared" si="474"/>
        <v>3.7400000000000003E-2</v>
      </c>
      <c r="FG185" s="4"/>
      <c r="FH185" s="17">
        <v>3149.5</v>
      </c>
      <c r="FI185" s="20">
        <v>5.67E-2</v>
      </c>
      <c r="FJ185" s="20">
        <v>0</v>
      </c>
      <c r="FK185" s="20">
        <v>2.75E-2</v>
      </c>
      <c r="FL185" s="20">
        <f t="shared" si="475"/>
        <v>2.75E-2</v>
      </c>
      <c r="FM185" s="31"/>
      <c r="FN185" s="32">
        <f t="shared" si="353"/>
        <v>11</v>
      </c>
      <c r="FO185" s="32">
        <f t="shared" si="354"/>
        <v>2006</v>
      </c>
    </row>
    <row r="186" spans="2:274" ht="15" x14ac:dyDescent="0.2">
      <c r="B186" s="3">
        <v>2006</v>
      </c>
      <c r="C186" s="3">
        <v>12</v>
      </c>
      <c r="D186" s="20"/>
      <c r="E186" s="5">
        <v>9.5</v>
      </c>
      <c r="F186" s="20">
        <v>0.81859999999999999</v>
      </c>
      <c r="G186" s="27">
        <f t="shared" si="399"/>
        <v>0.23290000000000002</v>
      </c>
      <c r="H186" s="20">
        <f t="shared" si="478"/>
        <v>1.0515000000000001</v>
      </c>
      <c r="I186" s="20"/>
      <c r="J186" s="5">
        <v>9.5</v>
      </c>
      <c r="K186" s="20">
        <f t="shared" si="479"/>
        <v>0.81859999999999999</v>
      </c>
      <c r="L186" s="20">
        <f t="shared" si="400"/>
        <v>0.23290000000000002</v>
      </c>
      <c r="M186" s="20">
        <f t="shared" si="496"/>
        <v>1.0515000000000001</v>
      </c>
      <c r="N186" s="20"/>
      <c r="O186" s="5">
        <v>28</v>
      </c>
      <c r="P186" s="27">
        <f t="shared" si="455"/>
        <v>0.81859999999999999</v>
      </c>
      <c r="Q186" s="20">
        <f t="shared" si="402"/>
        <v>0.1273</v>
      </c>
      <c r="R186" s="20">
        <f t="shared" si="480"/>
        <v>0.94589999999999996</v>
      </c>
      <c r="S186" s="20"/>
      <c r="T186" s="5">
        <v>130</v>
      </c>
      <c r="U186" s="20">
        <f t="shared" si="456"/>
        <v>0.81859999999999999</v>
      </c>
      <c r="V186" s="20">
        <f t="shared" si="404"/>
        <v>8.2600000000000007E-2</v>
      </c>
      <c r="W186" s="20">
        <f t="shared" si="481"/>
        <v>0.9012</v>
      </c>
      <c r="X186" s="20"/>
      <c r="Y186" s="5">
        <v>590</v>
      </c>
      <c r="Z186" s="20">
        <v>7.1400000000000005E-2</v>
      </c>
      <c r="AA186" s="20">
        <f t="shared" si="457"/>
        <v>0.81859999999999999</v>
      </c>
      <c r="AB186" s="20">
        <f>0.0374+0.0185</f>
        <v>5.5900000000000005E-2</v>
      </c>
      <c r="AC186" s="20">
        <f t="shared" si="482"/>
        <v>0.87450000000000006</v>
      </c>
      <c r="AD186" s="20"/>
      <c r="AE186" s="5">
        <v>160</v>
      </c>
      <c r="AF186" s="27">
        <v>0.74</v>
      </c>
      <c r="AG186" s="20">
        <f t="shared" si="407"/>
        <v>7.8300000000000008E-2</v>
      </c>
      <c r="AH186" s="20">
        <f t="shared" si="483"/>
        <v>0.81830000000000003</v>
      </c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5">
        <v>590</v>
      </c>
      <c r="BC186" s="20">
        <f t="shared" si="216"/>
        <v>7.1400000000000005E-2</v>
      </c>
      <c r="BD186" s="20">
        <f t="shared" si="452"/>
        <v>0.74</v>
      </c>
      <c r="BE186" s="20">
        <f t="shared" si="408"/>
        <v>5.3800000000000001E-2</v>
      </c>
      <c r="BF186" s="20">
        <f t="shared" si="484"/>
        <v>0.79379999999999995</v>
      </c>
      <c r="BG186" s="20"/>
      <c r="BH186" s="5">
        <v>3112</v>
      </c>
      <c r="BI186" s="20">
        <v>5.67E-2</v>
      </c>
      <c r="BJ186" s="20">
        <f t="shared" si="458"/>
        <v>0.74</v>
      </c>
      <c r="BK186" s="20">
        <f t="shared" si="410"/>
        <v>4.3900000000000002E-2</v>
      </c>
      <c r="BL186" s="20">
        <f t="shared" si="485"/>
        <v>0.78390000000000004</v>
      </c>
      <c r="BM186" s="20"/>
      <c r="BN186" s="20"/>
      <c r="BO186" s="20"/>
      <c r="BP186" s="20"/>
      <c r="BQ186" s="20"/>
      <c r="BR186" s="20"/>
      <c r="BS186" s="20"/>
      <c r="BT186" s="135" t="s">
        <v>30</v>
      </c>
      <c r="BU186" s="136"/>
      <c r="BV186" s="136"/>
      <c r="BW186" s="136"/>
      <c r="BX186" s="136"/>
      <c r="BY186" s="4"/>
      <c r="BZ186" s="17">
        <v>160</v>
      </c>
      <c r="CA186" s="20">
        <f t="shared" si="430"/>
        <v>0</v>
      </c>
      <c r="CB186" s="20">
        <f t="shared" si="459"/>
        <v>0.74</v>
      </c>
      <c r="CC186" s="20">
        <f t="shared" si="412"/>
        <v>7.8300000000000008E-2</v>
      </c>
      <c r="CD186" s="20">
        <f t="shared" si="460"/>
        <v>0.81830000000000003</v>
      </c>
      <c r="CE186" s="21"/>
      <c r="CF186" s="17">
        <v>6780</v>
      </c>
      <c r="CG186" s="20">
        <v>3.6400000000000002E-2</v>
      </c>
      <c r="CH186" s="27">
        <f t="shared" si="461"/>
        <v>0.74</v>
      </c>
      <c r="CI186" s="20">
        <f t="shared" si="415"/>
        <v>3.6299999999999999E-2</v>
      </c>
      <c r="CJ186" s="20">
        <f t="shared" si="462"/>
        <v>0.77629999999999999</v>
      </c>
      <c r="CK186" s="21"/>
      <c r="CL186" s="1">
        <v>65.5</v>
      </c>
      <c r="CM186" s="27">
        <v>0</v>
      </c>
      <c r="CN186" s="27">
        <v>0.1027</v>
      </c>
      <c r="CO186" s="27">
        <f t="shared" si="463"/>
        <v>0.1027</v>
      </c>
      <c r="CP186" s="28"/>
      <c r="CQ186" s="1">
        <v>95.5</v>
      </c>
      <c r="CR186" s="27">
        <f t="shared" si="486"/>
        <v>0</v>
      </c>
      <c r="CS186" s="27">
        <f t="shared" si="486"/>
        <v>0.1027</v>
      </c>
      <c r="CT186" s="27">
        <f t="shared" si="487"/>
        <v>0.1027</v>
      </c>
      <c r="CU186" s="28"/>
      <c r="CV186" s="1">
        <v>167.5</v>
      </c>
      <c r="CW186" s="27">
        <f t="shared" si="488"/>
        <v>0</v>
      </c>
      <c r="CX186" s="27">
        <v>5.8000000000000003E-2</v>
      </c>
      <c r="CY186" s="27">
        <f t="shared" si="489"/>
        <v>5.8000000000000003E-2</v>
      </c>
      <c r="CZ186" s="28"/>
      <c r="DA186" s="1">
        <v>197.5</v>
      </c>
      <c r="DB186" s="27">
        <f t="shared" si="490"/>
        <v>0</v>
      </c>
      <c r="DC186" s="29">
        <f t="shared" si="490"/>
        <v>5.8000000000000003E-2</v>
      </c>
      <c r="DD186" s="27">
        <f t="shared" si="491"/>
        <v>5.8000000000000003E-2</v>
      </c>
      <c r="DE186" s="27"/>
      <c r="DF186" s="30">
        <v>597.5</v>
      </c>
      <c r="DG186" s="27">
        <f t="shared" si="466"/>
        <v>7.1400000000000005E-2</v>
      </c>
      <c r="DH186" s="27">
        <f t="shared" si="492"/>
        <v>0</v>
      </c>
      <c r="DI186" s="27">
        <v>3.7400000000000003E-2</v>
      </c>
      <c r="DJ186" s="27">
        <f t="shared" si="467"/>
        <v>3.7400000000000003E-2</v>
      </c>
      <c r="DK186" s="28"/>
      <c r="DL186" s="30">
        <v>627.5</v>
      </c>
      <c r="DM186" s="27">
        <f t="shared" si="497"/>
        <v>7.1400000000000005E-2</v>
      </c>
      <c r="DN186" s="27">
        <f t="shared" si="497"/>
        <v>0</v>
      </c>
      <c r="DO186" s="27">
        <f t="shared" si="497"/>
        <v>3.7400000000000003E-2</v>
      </c>
      <c r="DP186" s="27">
        <f t="shared" si="493"/>
        <v>3.7400000000000003E-2</v>
      </c>
      <c r="DQ186" s="27"/>
      <c r="DR186" s="30">
        <v>3119.5</v>
      </c>
      <c r="DS186" s="27">
        <f t="shared" si="469"/>
        <v>5.67E-2</v>
      </c>
      <c r="DT186" s="27">
        <f t="shared" si="494"/>
        <v>0</v>
      </c>
      <c r="DU186" s="29">
        <v>2.75E-2</v>
      </c>
      <c r="DV186" s="27">
        <f t="shared" si="470"/>
        <v>2.75E-2</v>
      </c>
      <c r="DW186" s="28"/>
      <c r="DX186" s="1">
        <v>3149.5</v>
      </c>
      <c r="DY186" s="27">
        <f t="shared" si="498"/>
        <v>5.67E-2</v>
      </c>
      <c r="DZ186" s="27">
        <f t="shared" si="498"/>
        <v>0</v>
      </c>
      <c r="EA186" s="27">
        <f t="shared" si="498"/>
        <v>2.75E-2</v>
      </c>
      <c r="EB186" s="27">
        <f t="shared" si="495"/>
        <v>2.75E-2</v>
      </c>
      <c r="EC186" s="27"/>
      <c r="ED186" s="27"/>
      <c r="EE186" s="27"/>
      <c r="EF186" s="27"/>
      <c r="EG186" s="27"/>
      <c r="EH186" s="27"/>
      <c r="EI186" s="27"/>
      <c r="EJ186" s="127" t="s">
        <v>30</v>
      </c>
      <c r="EK186" s="136"/>
      <c r="EL186" s="136"/>
      <c r="EM186" s="136"/>
      <c r="EN186" s="136"/>
      <c r="EO186" s="4"/>
      <c r="EP186" s="17">
        <v>95.5</v>
      </c>
      <c r="EQ186" s="20">
        <v>0</v>
      </c>
      <c r="ER186" s="20">
        <v>0</v>
      </c>
      <c r="ES186" s="20">
        <v>0.1027</v>
      </c>
      <c r="ET186" s="20">
        <f t="shared" si="472"/>
        <v>0.1027</v>
      </c>
      <c r="EU186" s="4"/>
      <c r="EV186" s="17">
        <v>197.5</v>
      </c>
      <c r="EW186" s="20">
        <v>0</v>
      </c>
      <c r="EX186" s="20">
        <v>0</v>
      </c>
      <c r="EY186" s="20">
        <v>5.8000000000000003E-2</v>
      </c>
      <c r="EZ186" s="20">
        <f t="shared" si="473"/>
        <v>5.8000000000000003E-2</v>
      </c>
      <c r="FA186" s="4"/>
      <c r="FB186" s="17">
        <v>627.5</v>
      </c>
      <c r="FC186" s="20">
        <v>7.1400000000000005E-2</v>
      </c>
      <c r="FD186" s="20">
        <v>0</v>
      </c>
      <c r="FE186" s="20">
        <v>3.7400000000000003E-2</v>
      </c>
      <c r="FF186" s="20">
        <f t="shared" si="474"/>
        <v>3.7400000000000003E-2</v>
      </c>
      <c r="FG186" s="4"/>
      <c r="FH186" s="17">
        <v>3149.5</v>
      </c>
      <c r="FI186" s="20">
        <v>5.67E-2</v>
      </c>
      <c r="FJ186" s="20">
        <v>0</v>
      </c>
      <c r="FK186" s="20">
        <v>2.75E-2</v>
      </c>
      <c r="FL186" s="20">
        <f t="shared" si="475"/>
        <v>2.75E-2</v>
      </c>
      <c r="FM186" s="31"/>
      <c r="FN186" s="32">
        <f t="shared" si="353"/>
        <v>12</v>
      </c>
      <c r="FO186" s="32">
        <f t="shared" si="354"/>
        <v>2006</v>
      </c>
    </row>
    <row r="187" spans="2:274" ht="15" x14ac:dyDescent="0.2">
      <c r="B187" s="3">
        <v>2007</v>
      </c>
      <c r="C187" s="3">
        <v>1</v>
      </c>
      <c r="D187" s="20"/>
      <c r="E187" s="5">
        <v>9.5</v>
      </c>
      <c r="F187" s="20">
        <v>0.74250000000000005</v>
      </c>
      <c r="G187" s="27">
        <f t="shared" si="399"/>
        <v>0.23290000000000002</v>
      </c>
      <c r="H187" s="20">
        <f t="shared" si="478"/>
        <v>0.97540000000000004</v>
      </c>
      <c r="I187" s="20"/>
      <c r="J187" s="5">
        <v>9.5</v>
      </c>
      <c r="K187" s="20">
        <f t="shared" si="479"/>
        <v>0.74250000000000005</v>
      </c>
      <c r="L187" s="20">
        <f t="shared" si="400"/>
        <v>0.23290000000000002</v>
      </c>
      <c r="M187" s="20">
        <f t="shared" si="496"/>
        <v>0.97540000000000004</v>
      </c>
      <c r="N187" s="20"/>
      <c r="O187" s="5">
        <v>28</v>
      </c>
      <c r="P187" s="27">
        <f t="shared" ref="P187:P193" si="499">+F187</f>
        <v>0.74250000000000005</v>
      </c>
      <c r="Q187" s="20">
        <f t="shared" si="402"/>
        <v>0.1273</v>
      </c>
      <c r="R187" s="20">
        <f t="shared" si="480"/>
        <v>0.86980000000000002</v>
      </c>
      <c r="S187" s="20"/>
      <c r="T187" s="5">
        <v>130</v>
      </c>
      <c r="U187" s="20">
        <f t="shared" ref="U187:U193" si="500">+P187</f>
        <v>0.74250000000000005</v>
      </c>
      <c r="V187" s="20">
        <f t="shared" si="404"/>
        <v>8.2600000000000007E-2</v>
      </c>
      <c r="W187" s="20">
        <f t="shared" si="481"/>
        <v>0.82510000000000006</v>
      </c>
      <c r="X187" s="20"/>
      <c r="Y187" s="5">
        <v>590</v>
      </c>
      <c r="Z187" s="20">
        <v>7.1400000000000005E-2</v>
      </c>
      <c r="AA187" s="20">
        <f t="shared" ref="AA187:AA193" si="501">+U187</f>
        <v>0.74250000000000005</v>
      </c>
      <c r="AB187" s="20">
        <f>0.0374+0.0185</f>
        <v>5.5900000000000005E-2</v>
      </c>
      <c r="AC187" s="20">
        <f t="shared" si="482"/>
        <v>0.7984</v>
      </c>
      <c r="AD187" s="20"/>
      <c r="AE187" s="5">
        <v>160</v>
      </c>
      <c r="AF187" s="27">
        <v>0.64029999999999998</v>
      </c>
      <c r="AG187" s="20">
        <f t="shared" si="407"/>
        <v>7.8300000000000008E-2</v>
      </c>
      <c r="AH187" s="20">
        <f t="shared" si="483"/>
        <v>0.71860000000000002</v>
      </c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5">
        <v>590</v>
      </c>
      <c r="BC187" s="20">
        <f t="shared" si="216"/>
        <v>7.1400000000000005E-2</v>
      </c>
      <c r="BD187" s="20">
        <f t="shared" si="452"/>
        <v>0.64029999999999998</v>
      </c>
      <c r="BE187" s="20">
        <f t="shared" si="408"/>
        <v>5.3800000000000001E-2</v>
      </c>
      <c r="BF187" s="20">
        <f t="shared" si="484"/>
        <v>0.69409999999999994</v>
      </c>
      <c r="BG187" s="20"/>
      <c r="BH187" s="5">
        <v>3112</v>
      </c>
      <c r="BI187" s="20">
        <v>5.67E-2</v>
      </c>
      <c r="BJ187" s="20">
        <f t="shared" ref="BJ187:BJ193" si="502">+BD187</f>
        <v>0.64029999999999998</v>
      </c>
      <c r="BK187" s="20">
        <f t="shared" si="410"/>
        <v>4.3900000000000002E-2</v>
      </c>
      <c r="BL187" s="20">
        <f t="shared" si="485"/>
        <v>0.68420000000000003</v>
      </c>
      <c r="BM187" s="20"/>
      <c r="BN187" s="20"/>
      <c r="BO187" s="20"/>
      <c r="BP187" s="20"/>
      <c r="BQ187" s="20"/>
      <c r="BR187" s="20"/>
      <c r="BS187" s="20"/>
      <c r="BT187" s="135" t="s">
        <v>30</v>
      </c>
      <c r="BU187" s="136"/>
      <c r="BV187" s="136"/>
      <c r="BW187" s="136"/>
      <c r="BX187" s="136"/>
      <c r="BY187" s="4"/>
      <c r="BZ187" s="17">
        <v>160</v>
      </c>
      <c r="CA187" s="20">
        <f t="shared" si="430"/>
        <v>0</v>
      </c>
      <c r="CB187" s="20">
        <f t="shared" ref="CB187:CB193" si="503">+BJ187</f>
        <v>0.64029999999999998</v>
      </c>
      <c r="CC187" s="20">
        <f t="shared" si="412"/>
        <v>7.8300000000000008E-2</v>
      </c>
      <c r="CD187" s="20">
        <f t="shared" ref="CD187:CD193" si="504">CB187+CC187</f>
        <v>0.71860000000000002</v>
      </c>
      <c r="CE187" s="21"/>
      <c r="CF187" s="17">
        <v>6780</v>
      </c>
      <c r="CG187" s="20">
        <v>3.6400000000000002E-2</v>
      </c>
      <c r="CH187" s="27">
        <f t="shared" ref="CH187:CH193" si="505">CB187</f>
        <v>0.64029999999999998</v>
      </c>
      <c r="CI187" s="20">
        <f t="shared" si="415"/>
        <v>3.6299999999999999E-2</v>
      </c>
      <c r="CJ187" s="20">
        <f t="shared" ref="CJ187:CJ193" si="506">CH187+CI187</f>
        <v>0.67659999999999998</v>
      </c>
      <c r="CK187" s="21"/>
      <c r="CL187" s="1">
        <v>65.5</v>
      </c>
      <c r="CM187" s="27">
        <v>0</v>
      </c>
      <c r="CN187" s="27">
        <v>0.1027</v>
      </c>
      <c r="CO187" s="27">
        <f t="shared" ref="CO187:CO193" si="507">(CM187+CN187)</f>
        <v>0.1027</v>
      </c>
      <c r="CP187" s="28"/>
      <c r="CQ187" s="1">
        <v>95.5</v>
      </c>
      <c r="CR187" s="27">
        <f t="shared" ref="CR187:CS190" si="508">+CM187</f>
        <v>0</v>
      </c>
      <c r="CS187" s="27">
        <f t="shared" si="508"/>
        <v>0.1027</v>
      </c>
      <c r="CT187" s="27">
        <f t="shared" si="487"/>
        <v>0.1027</v>
      </c>
      <c r="CU187" s="28"/>
      <c r="CV187" s="1">
        <v>167.5</v>
      </c>
      <c r="CW187" s="27">
        <f t="shared" si="488"/>
        <v>0</v>
      </c>
      <c r="CX187" s="27">
        <v>5.8000000000000003E-2</v>
      </c>
      <c r="CY187" s="27">
        <f t="shared" si="489"/>
        <v>5.8000000000000003E-2</v>
      </c>
      <c r="CZ187" s="28"/>
      <c r="DA187" s="1">
        <v>197.5</v>
      </c>
      <c r="DB187" s="27">
        <f t="shared" ref="DB187:DC190" si="509">+CW187</f>
        <v>0</v>
      </c>
      <c r="DC187" s="29">
        <f t="shared" si="509"/>
        <v>5.8000000000000003E-2</v>
      </c>
      <c r="DD187" s="27">
        <f t="shared" si="491"/>
        <v>5.8000000000000003E-2</v>
      </c>
      <c r="DE187" s="27"/>
      <c r="DF187" s="30">
        <v>597.5</v>
      </c>
      <c r="DG187" s="27">
        <f t="shared" ref="DG187:DG193" si="510">+BC187</f>
        <v>7.1400000000000005E-2</v>
      </c>
      <c r="DH187" s="27">
        <f t="shared" si="492"/>
        <v>0</v>
      </c>
      <c r="DI187" s="27">
        <v>3.7400000000000003E-2</v>
      </c>
      <c r="DJ187" s="27">
        <f t="shared" ref="DJ187:DJ193" si="511">(DH187+DI187)</f>
        <v>3.7400000000000003E-2</v>
      </c>
      <c r="DK187" s="28"/>
      <c r="DL187" s="30">
        <v>627.5</v>
      </c>
      <c r="DM187" s="27">
        <f t="shared" ref="DM187:DO189" si="512">+DG187</f>
        <v>7.1400000000000005E-2</v>
      </c>
      <c r="DN187" s="27">
        <f t="shared" si="512"/>
        <v>0</v>
      </c>
      <c r="DO187" s="27">
        <f t="shared" si="512"/>
        <v>3.7400000000000003E-2</v>
      </c>
      <c r="DP187" s="27">
        <f t="shared" si="493"/>
        <v>3.7400000000000003E-2</v>
      </c>
      <c r="DQ187" s="27"/>
      <c r="DR187" s="30">
        <v>3119.5</v>
      </c>
      <c r="DS187" s="27">
        <f t="shared" ref="DS187:DS193" si="513">+BI187</f>
        <v>5.67E-2</v>
      </c>
      <c r="DT187" s="27">
        <f t="shared" si="494"/>
        <v>0</v>
      </c>
      <c r="DU187" s="29">
        <v>2.75E-2</v>
      </c>
      <c r="DV187" s="27">
        <f t="shared" ref="DV187:DV193" si="514">(DT187+DU187)</f>
        <v>2.75E-2</v>
      </c>
      <c r="DW187" s="28"/>
      <c r="DX187" s="1">
        <v>3149.5</v>
      </c>
      <c r="DY187" s="27">
        <f t="shared" ref="DY187:EA189" si="515">+DS187</f>
        <v>5.67E-2</v>
      </c>
      <c r="DZ187" s="27">
        <f t="shared" si="515"/>
        <v>0</v>
      </c>
      <c r="EA187" s="27">
        <f t="shared" si="515"/>
        <v>2.75E-2</v>
      </c>
      <c r="EB187" s="27">
        <f t="shared" si="495"/>
        <v>2.75E-2</v>
      </c>
      <c r="EC187" s="27"/>
      <c r="ED187" s="27"/>
      <c r="EE187" s="27"/>
      <c r="EF187" s="27"/>
      <c r="EG187" s="27"/>
      <c r="EH187" s="27"/>
      <c r="EI187" s="27"/>
      <c r="EJ187" s="127" t="s">
        <v>30</v>
      </c>
      <c r="EK187" s="136"/>
      <c r="EL187" s="136"/>
      <c r="EM187" s="136"/>
      <c r="EN187" s="136"/>
      <c r="EO187" s="4"/>
      <c r="EP187" s="17">
        <v>95.5</v>
      </c>
      <c r="EQ187" s="20">
        <v>0</v>
      </c>
      <c r="ER187" s="20">
        <v>0</v>
      </c>
      <c r="ES187" s="20">
        <v>0.1027</v>
      </c>
      <c r="ET187" s="20">
        <f t="shared" ref="ET187:ET193" si="516">ER187+ES187</f>
        <v>0.1027</v>
      </c>
      <c r="EU187" s="4"/>
      <c r="EV187" s="17">
        <v>197.5</v>
      </c>
      <c r="EW187" s="20">
        <v>0</v>
      </c>
      <c r="EX187" s="20">
        <v>0</v>
      </c>
      <c r="EY187" s="20">
        <v>5.8000000000000003E-2</v>
      </c>
      <c r="EZ187" s="20">
        <f t="shared" ref="EZ187:EZ193" si="517">EX187+EY187</f>
        <v>5.8000000000000003E-2</v>
      </c>
      <c r="FA187" s="4"/>
      <c r="FB187" s="17">
        <v>627.5</v>
      </c>
      <c r="FC187" s="20">
        <v>7.1400000000000005E-2</v>
      </c>
      <c r="FD187" s="20">
        <v>0</v>
      </c>
      <c r="FE187" s="20">
        <v>3.7400000000000003E-2</v>
      </c>
      <c r="FF187" s="20">
        <f t="shared" ref="FF187:FF193" si="518">FD187+FE187</f>
        <v>3.7400000000000003E-2</v>
      </c>
      <c r="FG187" s="4"/>
      <c r="FH187" s="17">
        <v>3149.5</v>
      </c>
      <c r="FI187" s="20">
        <v>5.67E-2</v>
      </c>
      <c r="FJ187" s="20">
        <v>0</v>
      </c>
      <c r="FK187" s="20">
        <v>2.75E-2</v>
      </c>
      <c r="FL187" s="20">
        <f t="shared" ref="FL187:FL193" si="519">FJ187+FK187</f>
        <v>2.75E-2</v>
      </c>
      <c r="FM187" s="31"/>
      <c r="FN187" s="32">
        <f t="shared" si="353"/>
        <v>1</v>
      </c>
      <c r="FO187" s="32">
        <f t="shared" si="354"/>
        <v>2007</v>
      </c>
    </row>
    <row r="188" spans="2:274" s="50" customFormat="1" ht="15" x14ac:dyDescent="0.2">
      <c r="B188" s="37"/>
      <c r="C188" s="37"/>
      <c r="D188" s="38"/>
      <c r="E188" s="54" t="s">
        <v>37</v>
      </c>
      <c r="F188" s="38"/>
      <c r="G188" s="40"/>
      <c r="H188" s="38"/>
      <c r="I188" s="38"/>
      <c r="J188" s="39"/>
      <c r="K188" s="38"/>
      <c r="L188" s="38"/>
      <c r="M188" s="38"/>
      <c r="N188" s="38"/>
      <c r="O188" s="54" t="s">
        <v>37</v>
      </c>
      <c r="P188" s="27"/>
      <c r="Q188" s="38"/>
      <c r="R188" s="38"/>
      <c r="S188" s="38"/>
      <c r="T188" s="39"/>
      <c r="U188" s="38"/>
      <c r="V188" s="38"/>
      <c r="W188" s="38"/>
      <c r="X188" s="38"/>
      <c r="Y188" s="54" t="s">
        <v>37</v>
      </c>
      <c r="Z188" s="38"/>
      <c r="AA188" s="38"/>
      <c r="AB188" s="38"/>
      <c r="AC188" s="38"/>
      <c r="AD188" s="38"/>
      <c r="AE188" s="39"/>
      <c r="AF188" s="40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54" t="s">
        <v>37</v>
      </c>
      <c r="BC188" s="38"/>
      <c r="BD188" s="38"/>
      <c r="BE188" s="38"/>
      <c r="BF188" s="38"/>
      <c r="BG188" s="38"/>
      <c r="BH188" s="39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9"/>
      <c r="BU188" s="41"/>
      <c r="BV188" s="41"/>
      <c r="BW188" s="41"/>
      <c r="BX188" s="41"/>
      <c r="BY188" s="41"/>
      <c r="BZ188" s="54" t="s">
        <v>37</v>
      </c>
      <c r="CA188" s="38"/>
      <c r="CB188" s="38"/>
      <c r="CC188" s="38"/>
      <c r="CD188" s="38"/>
      <c r="CE188" s="43"/>
      <c r="CF188" s="42"/>
      <c r="CG188" s="38"/>
      <c r="CH188" s="27"/>
      <c r="CI188" s="38"/>
      <c r="CJ188" s="38"/>
      <c r="CK188" s="43"/>
      <c r="CL188" s="54" t="s">
        <v>37</v>
      </c>
      <c r="CM188" s="40"/>
      <c r="CN188" s="40"/>
      <c r="CO188" s="40"/>
      <c r="CP188" s="45"/>
      <c r="CQ188" s="44"/>
      <c r="CR188" s="40"/>
      <c r="CS188" s="40"/>
      <c r="CT188" s="40"/>
      <c r="CU188" s="45"/>
      <c r="CV188" s="54" t="s">
        <v>37</v>
      </c>
      <c r="CW188" s="40"/>
      <c r="CX188" s="40"/>
      <c r="CY188" s="40"/>
      <c r="CZ188" s="45"/>
      <c r="DA188" s="44"/>
      <c r="DB188" s="40"/>
      <c r="DC188" s="46"/>
      <c r="DD188" s="40"/>
      <c r="DE188" s="40"/>
      <c r="DF188" s="54" t="s">
        <v>37</v>
      </c>
      <c r="DG188" s="40"/>
      <c r="DH188" s="40"/>
      <c r="DI188" s="40"/>
      <c r="DJ188" s="40"/>
      <c r="DK188" s="45"/>
      <c r="DL188" s="47"/>
      <c r="DM188" s="40"/>
      <c r="DN188" s="40"/>
      <c r="DO188" s="40"/>
      <c r="DP188" s="40"/>
      <c r="DQ188" s="40"/>
      <c r="DR188" s="54" t="s">
        <v>37</v>
      </c>
      <c r="DS188" s="40"/>
      <c r="DT188" s="40"/>
      <c r="DU188" s="46"/>
      <c r="DV188" s="40"/>
      <c r="DW188" s="45"/>
      <c r="DX188" s="44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4"/>
      <c r="EK188" s="41"/>
      <c r="EL188" s="41"/>
      <c r="EM188" s="41"/>
      <c r="EN188" s="41"/>
      <c r="EO188" s="41"/>
      <c r="EP188" s="54" t="s">
        <v>37</v>
      </c>
      <c r="EQ188" s="38"/>
      <c r="ER188" s="38"/>
      <c r="ES188" s="38"/>
      <c r="ET188" s="38"/>
      <c r="EU188" s="41"/>
      <c r="EV188" s="42"/>
      <c r="EW188" s="38"/>
      <c r="EX188" s="38"/>
      <c r="EY188" s="38"/>
      <c r="EZ188" s="38"/>
      <c r="FA188" s="41"/>
      <c r="FB188" s="54" t="s">
        <v>37</v>
      </c>
      <c r="FC188" s="38"/>
      <c r="FD188" s="38"/>
      <c r="FE188" s="38"/>
      <c r="FF188" s="38"/>
      <c r="FG188" s="41"/>
      <c r="FH188" s="42"/>
      <c r="FI188" s="38"/>
      <c r="FJ188" s="38"/>
      <c r="FK188" s="38"/>
      <c r="FL188" s="38"/>
      <c r="FM188" s="48"/>
      <c r="FN188" s="49"/>
      <c r="FO188" s="49"/>
      <c r="FP188" s="51"/>
      <c r="FQ188" s="51"/>
      <c r="FR188" s="51"/>
      <c r="FS188" s="51"/>
      <c r="FT188" s="51"/>
      <c r="FU188" s="51"/>
      <c r="FV188" s="51"/>
      <c r="FW188" s="51"/>
      <c r="FX188" s="51"/>
      <c r="FY188" s="51"/>
      <c r="FZ188" s="51"/>
      <c r="GA188" s="51"/>
      <c r="GB188" s="51"/>
      <c r="GC188" s="51"/>
      <c r="GD188" s="51"/>
      <c r="GE188" s="51"/>
      <c r="GF188" s="51"/>
      <c r="GG188" s="51"/>
      <c r="GH188" s="51"/>
      <c r="GI188" s="51"/>
      <c r="GJ188" s="51"/>
      <c r="GK188" s="51"/>
      <c r="GL188" s="51"/>
      <c r="GM188" s="51"/>
      <c r="GN188" s="51"/>
      <c r="GO188" s="51"/>
      <c r="GP188" s="51"/>
      <c r="GQ188" s="51"/>
      <c r="GR188" s="51"/>
      <c r="GS188" s="51"/>
      <c r="GT188" s="51"/>
      <c r="GU188" s="51"/>
      <c r="GV188" s="51"/>
      <c r="GW188" s="51"/>
      <c r="GX188" s="51"/>
      <c r="GY188" s="51"/>
      <c r="GZ188" s="51"/>
      <c r="HA188" s="51"/>
      <c r="HB188" s="51"/>
      <c r="HC188" s="51"/>
      <c r="HD188" s="51"/>
      <c r="HE188" s="51"/>
      <c r="HF188" s="51"/>
      <c r="HG188" s="51"/>
      <c r="HH188" s="51"/>
      <c r="HI188" s="51"/>
      <c r="HJ188" s="51"/>
      <c r="HK188" s="51"/>
      <c r="HL188" s="51"/>
      <c r="HM188" s="51"/>
      <c r="HN188" s="51"/>
      <c r="HO188" s="51"/>
      <c r="HP188" s="51"/>
      <c r="HQ188" s="51"/>
      <c r="HR188" s="51"/>
      <c r="HS188" s="51"/>
      <c r="HT188" s="51"/>
      <c r="HU188" s="51"/>
      <c r="HV188" s="51"/>
      <c r="HW188" s="51"/>
      <c r="HX188" s="51"/>
      <c r="HY188" s="51"/>
      <c r="HZ188" s="51"/>
      <c r="IA188" s="51"/>
      <c r="IB188" s="51"/>
      <c r="IC188" s="51"/>
      <c r="ID188" s="51"/>
      <c r="IE188" s="51"/>
      <c r="IF188" s="51"/>
      <c r="IG188" s="51"/>
      <c r="IH188" s="51"/>
      <c r="II188" s="51"/>
      <c r="IJ188" s="51"/>
      <c r="IK188" s="51"/>
      <c r="IL188" s="51"/>
      <c r="IM188" s="51"/>
      <c r="IN188" s="51"/>
      <c r="IO188" s="51"/>
      <c r="IP188" s="51"/>
      <c r="IQ188" s="51"/>
      <c r="IR188" s="51"/>
      <c r="IS188" s="51"/>
      <c r="IT188" s="51"/>
      <c r="IU188" s="51"/>
      <c r="IV188" s="51"/>
      <c r="IW188" s="51"/>
      <c r="IX188" s="51"/>
      <c r="IY188" s="51"/>
      <c r="IZ188" s="51"/>
      <c r="JA188" s="51"/>
      <c r="JB188" s="51"/>
      <c r="JC188" s="51"/>
      <c r="JD188" s="51"/>
      <c r="JE188" s="51"/>
      <c r="JF188" s="51"/>
      <c r="JG188" s="51"/>
      <c r="JH188" s="51"/>
      <c r="JI188" s="51"/>
      <c r="JJ188" s="51"/>
      <c r="JK188" s="51"/>
      <c r="JL188" s="51"/>
      <c r="JM188" s="51"/>
      <c r="JN188" s="51"/>
    </row>
    <row r="189" spans="2:274" s="50" customFormat="1" ht="15" x14ac:dyDescent="0.2">
      <c r="B189" s="37">
        <v>2007</v>
      </c>
      <c r="C189" s="37">
        <v>1</v>
      </c>
      <c r="D189" s="38" t="s">
        <v>36</v>
      </c>
      <c r="E189" s="55">
        <v>0.33689999999999998</v>
      </c>
      <c r="F189" s="38">
        <v>0.74250000000000005</v>
      </c>
      <c r="G189" s="40">
        <f t="shared" ref="G189:G212" si="520">0.234+0.0368</f>
        <v>0.27080000000000004</v>
      </c>
      <c r="H189" s="38">
        <f t="shared" si="478"/>
        <v>1.0133000000000001</v>
      </c>
      <c r="I189" s="38"/>
      <c r="J189" s="55">
        <v>0.33689999999999998</v>
      </c>
      <c r="K189" s="38">
        <f t="shared" si="479"/>
        <v>0.74250000000000005</v>
      </c>
      <c r="L189" s="40">
        <f t="shared" ref="L189:L212" si="521">0.234+0.0368</f>
        <v>0.27080000000000004</v>
      </c>
      <c r="M189" s="38">
        <f t="shared" si="496"/>
        <v>1.0133000000000001</v>
      </c>
      <c r="N189" s="38"/>
      <c r="O189" s="55">
        <v>0.98629999999999995</v>
      </c>
      <c r="P189" s="27">
        <f t="shared" si="499"/>
        <v>0.74250000000000005</v>
      </c>
      <c r="Q189" s="38">
        <f t="shared" ref="Q189:Q212" si="522">0.1272+0.0368</f>
        <v>0.16400000000000001</v>
      </c>
      <c r="R189" s="38">
        <f t="shared" si="480"/>
        <v>0.90650000000000008</v>
      </c>
      <c r="S189" s="38"/>
      <c r="T189" s="55">
        <v>4.4382999999999999</v>
      </c>
      <c r="U189" s="38">
        <f t="shared" si="500"/>
        <v>0.74250000000000005</v>
      </c>
      <c r="V189" s="38">
        <f t="shared" ref="V189:V212" si="523">0.0717+0.0368</f>
        <v>0.1085</v>
      </c>
      <c r="W189" s="38">
        <f t="shared" si="481"/>
        <v>0.85100000000000009</v>
      </c>
      <c r="X189" s="38"/>
      <c r="Y189" s="55">
        <v>20.482099999999999</v>
      </c>
      <c r="Z189" s="38">
        <v>0.14749999999999999</v>
      </c>
      <c r="AA189" s="38">
        <f t="shared" si="501"/>
        <v>0.74250000000000005</v>
      </c>
      <c r="AB189" s="38">
        <f t="shared" ref="AB189:AB212" si="524">0.0343+0.0288</f>
        <v>6.3099999999999989E-2</v>
      </c>
      <c r="AC189" s="38">
        <f t="shared" si="482"/>
        <v>0.80560000000000009</v>
      </c>
      <c r="AD189" s="38"/>
      <c r="AE189" s="55">
        <v>5.3589000000000002</v>
      </c>
      <c r="AF189" s="40">
        <v>0.64029999999999998</v>
      </c>
      <c r="AG189" s="38">
        <f t="shared" ref="AG189:AG212" si="525">0.0717+0.0282</f>
        <v>9.9900000000000003E-2</v>
      </c>
      <c r="AH189" s="38">
        <f t="shared" si="483"/>
        <v>0.74019999999999997</v>
      </c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55">
        <v>20.482099999999999</v>
      </c>
      <c r="BC189" s="38">
        <f t="shared" ref="BC189:BC220" si="526">Z189</f>
        <v>0.14749999999999999</v>
      </c>
      <c r="BD189" s="38">
        <f t="shared" ref="BD189:BD220" si="527">+AF189</f>
        <v>0.64029999999999998</v>
      </c>
      <c r="BE189" s="38">
        <f t="shared" ref="BE189:BE212" si="528">0.0343+0.0226</f>
        <v>5.6899999999999992E-2</v>
      </c>
      <c r="BF189" s="38">
        <f t="shared" si="484"/>
        <v>0.69719999999999993</v>
      </c>
      <c r="BG189" s="38"/>
      <c r="BH189" s="55">
        <v>128.5479</v>
      </c>
      <c r="BI189" s="38">
        <v>8.3299999999999999E-2</v>
      </c>
      <c r="BJ189" s="38">
        <f t="shared" si="502"/>
        <v>0.64029999999999998</v>
      </c>
      <c r="BK189" s="38">
        <f t="shared" ref="BK189:BK212" si="529">0.0285+0.0226</f>
        <v>5.11E-2</v>
      </c>
      <c r="BL189" s="38">
        <f t="shared" si="485"/>
        <v>0.69140000000000001</v>
      </c>
      <c r="BM189" s="38"/>
      <c r="BN189" s="38"/>
      <c r="BO189" s="38"/>
      <c r="BP189" s="38"/>
      <c r="BQ189" s="38"/>
      <c r="BR189" s="38"/>
      <c r="BS189" s="38"/>
      <c r="BT189" s="143" t="s">
        <v>30</v>
      </c>
      <c r="BU189" s="144"/>
      <c r="BV189" s="144"/>
      <c r="BW189" s="144"/>
      <c r="BX189" s="144"/>
      <c r="BY189" s="41"/>
      <c r="BZ189" s="55">
        <v>5.3589000000000002</v>
      </c>
      <c r="CA189" s="38">
        <f>CA187</f>
        <v>0</v>
      </c>
      <c r="CB189" s="38">
        <f t="shared" si="503"/>
        <v>0.64029999999999998</v>
      </c>
      <c r="CC189" s="38">
        <f t="shared" si="412"/>
        <v>7.8300000000000008E-2</v>
      </c>
      <c r="CD189" s="38">
        <f t="shared" si="504"/>
        <v>0.71860000000000002</v>
      </c>
      <c r="CE189" s="43"/>
      <c r="CF189" s="55">
        <v>230.8931</v>
      </c>
      <c r="CG189" s="38">
        <v>6.4899999999999999E-2</v>
      </c>
      <c r="CH189" s="27">
        <f t="shared" si="505"/>
        <v>0.64029999999999998</v>
      </c>
      <c r="CI189" s="38">
        <f t="shared" ref="CI189:CI212" si="530">0.0189+0.0226</f>
        <v>4.1499999999999995E-2</v>
      </c>
      <c r="CJ189" s="38">
        <f t="shared" si="506"/>
        <v>0.68179999999999996</v>
      </c>
      <c r="CK189" s="43"/>
      <c r="CL189" s="55">
        <v>2.2191999999999998</v>
      </c>
      <c r="CM189" s="40">
        <v>0</v>
      </c>
      <c r="CN189" s="40">
        <v>0.12720000000000001</v>
      </c>
      <c r="CO189" s="40">
        <f t="shared" si="507"/>
        <v>0.12720000000000001</v>
      </c>
      <c r="CP189" s="45"/>
      <c r="CQ189" s="55">
        <v>3.1396999999999999</v>
      </c>
      <c r="CR189" s="40">
        <f t="shared" si="508"/>
        <v>0</v>
      </c>
      <c r="CS189" s="40">
        <f t="shared" si="508"/>
        <v>0.12720000000000001</v>
      </c>
      <c r="CT189" s="40">
        <f t="shared" si="487"/>
        <v>0.12720000000000001</v>
      </c>
      <c r="CU189" s="45"/>
      <c r="CV189" s="55">
        <v>5.6712999999999996</v>
      </c>
      <c r="CW189" s="40">
        <f t="shared" si="488"/>
        <v>0</v>
      </c>
      <c r="CX189" s="40">
        <v>7.17E-2</v>
      </c>
      <c r="CY189" s="40">
        <f t="shared" si="489"/>
        <v>7.17E-2</v>
      </c>
      <c r="CZ189" s="45"/>
      <c r="DA189" s="55">
        <v>6.5918000000000001</v>
      </c>
      <c r="DB189" s="40">
        <f t="shared" si="509"/>
        <v>0</v>
      </c>
      <c r="DC189" s="46">
        <f t="shared" si="509"/>
        <v>7.17E-2</v>
      </c>
      <c r="DD189" s="40">
        <f t="shared" si="491"/>
        <v>7.17E-2</v>
      </c>
      <c r="DE189" s="40"/>
      <c r="DF189" s="55">
        <v>20.794499999999999</v>
      </c>
      <c r="DG189" s="40">
        <f t="shared" si="510"/>
        <v>0.14749999999999999</v>
      </c>
      <c r="DH189" s="40">
        <f t="shared" si="492"/>
        <v>0</v>
      </c>
      <c r="DI189" s="40">
        <v>3.4299999999999997E-2</v>
      </c>
      <c r="DJ189" s="40">
        <f t="shared" si="511"/>
        <v>3.4299999999999997E-2</v>
      </c>
      <c r="DK189" s="45"/>
      <c r="DL189" s="55">
        <v>21.715</v>
      </c>
      <c r="DM189" s="40">
        <f t="shared" si="512"/>
        <v>0.14749999999999999</v>
      </c>
      <c r="DN189" s="40">
        <f t="shared" si="512"/>
        <v>0</v>
      </c>
      <c r="DO189" s="40">
        <f t="shared" si="512"/>
        <v>3.4299999999999997E-2</v>
      </c>
      <c r="DP189" s="40">
        <f t="shared" si="493"/>
        <v>3.4299999999999997E-2</v>
      </c>
      <c r="DQ189" s="40"/>
      <c r="DR189" s="55">
        <v>128.8603</v>
      </c>
      <c r="DS189" s="40">
        <f t="shared" si="513"/>
        <v>8.3299999999999999E-2</v>
      </c>
      <c r="DT189" s="40">
        <f t="shared" si="494"/>
        <v>0</v>
      </c>
      <c r="DU189" s="46">
        <v>2.8500000000000001E-2</v>
      </c>
      <c r="DV189" s="40">
        <f t="shared" si="514"/>
        <v>2.8500000000000001E-2</v>
      </c>
      <c r="DW189" s="45"/>
      <c r="DX189" s="55">
        <v>129.7808</v>
      </c>
      <c r="DY189" s="40">
        <f t="shared" si="515"/>
        <v>8.3299999999999999E-2</v>
      </c>
      <c r="DZ189" s="40">
        <f t="shared" si="515"/>
        <v>0</v>
      </c>
      <c r="EA189" s="40">
        <f t="shared" si="515"/>
        <v>2.8500000000000001E-2</v>
      </c>
      <c r="EB189" s="40">
        <f t="shared" si="495"/>
        <v>2.8500000000000001E-2</v>
      </c>
      <c r="EC189" s="40"/>
      <c r="ED189" s="40"/>
      <c r="EE189" s="40"/>
      <c r="EF189" s="40"/>
      <c r="EG189" s="40"/>
      <c r="EH189" s="40"/>
      <c r="EI189" s="40"/>
      <c r="EJ189" s="131" t="s">
        <v>30</v>
      </c>
      <c r="EK189" s="144"/>
      <c r="EL189" s="144"/>
      <c r="EM189" s="144"/>
      <c r="EN189" s="144"/>
      <c r="EO189" s="41"/>
      <c r="EP189" s="55">
        <v>3.1396999999999999</v>
      </c>
      <c r="EQ189" s="38">
        <v>0</v>
      </c>
      <c r="ER189" s="38">
        <v>0</v>
      </c>
      <c r="ES189" s="38">
        <v>0.12720000000000001</v>
      </c>
      <c r="ET189" s="38">
        <f t="shared" si="516"/>
        <v>0.12720000000000001</v>
      </c>
      <c r="EU189" s="41"/>
      <c r="EV189" s="55">
        <v>6.5918000000000001</v>
      </c>
      <c r="EW189" s="38">
        <v>0</v>
      </c>
      <c r="EX189" s="38">
        <v>0</v>
      </c>
      <c r="EY189" s="38">
        <v>7.17E-2</v>
      </c>
      <c r="EZ189" s="38">
        <f t="shared" si="517"/>
        <v>7.17E-2</v>
      </c>
      <c r="FA189" s="41"/>
      <c r="FB189" s="55">
        <v>21.715</v>
      </c>
      <c r="FC189" s="38">
        <v>0.14749999999999999</v>
      </c>
      <c r="FD189" s="38">
        <v>0</v>
      </c>
      <c r="FE189" s="38">
        <v>3.4329999999999999E-2</v>
      </c>
      <c r="FF189" s="38">
        <f t="shared" si="518"/>
        <v>3.4329999999999999E-2</v>
      </c>
      <c r="FG189" s="41"/>
      <c r="FH189" s="55">
        <v>129.7808</v>
      </c>
      <c r="FI189" s="38">
        <v>8.3299999999999999E-2</v>
      </c>
      <c r="FJ189" s="38">
        <v>0</v>
      </c>
      <c r="FK189" s="38">
        <v>2.8500000000000001E-2</v>
      </c>
      <c r="FL189" s="38">
        <f t="shared" si="519"/>
        <v>2.8500000000000001E-2</v>
      </c>
      <c r="FM189" s="48"/>
      <c r="FN189" s="49">
        <f t="shared" ref="FN189:FN220" si="531">+C189</f>
        <v>1</v>
      </c>
      <c r="FO189" s="49">
        <f t="shared" ref="FO189:FO220" si="532">+B189</f>
        <v>2007</v>
      </c>
      <c r="FP189" s="51"/>
      <c r="FQ189" s="51"/>
      <c r="FR189" s="51"/>
      <c r="FS189" s="51"/>
      <c r="FT189" s="51"/>
      <c r="FU189" s="51"/>
      <c r="FV189" s="51"/>
      <c r="FW189" s="51"/>
      <c r="FX189" s="51"/>
      <c r="FY189" s="51"/>
      <c r="FZ189" s="51"/>
      <c r="GA189" s="51"/>
      <c r="GB189" s="51"/>
      <c r="GC189" s="51"/>
      <c r="GD189" s="51"/>
      <c r="GE189" s="51"/>
      <c r="GF189" s="51"/>
      <c r="GG189" s="51"/>
      <c r="GH189" s="51"/>
      <c r="GI189" s="51"/>
      <c r="GJ189" s="51"/>
      <c r="GK189" s="51"/>
      <c r="GL189" s="51"/>
      <c r="GM189" s="51"/>
      <c r="GN189" s="51"/>
      <c r="GO189" s="51"/>
      <c r="GP189" s="51"/>
      <c r="GQ189" s="51"/>
      <c r="GR189" s="51"/>
      <c r="GS189" s="51"/>
      <c r="GT189" s="51"/>
      <c r="GU189" s="51"/>
      <c r="GV189" s="51"/>
      <c r="GW189" s="51"/>
      <c r="GX189" s="51"/>
      <c r="GY189" s="51"/>
      <c r="GZ189" s="51"/>
      <c r="HA189" s="51"/>
      <c r="HB189" s="51"/>
      <c r="HC189" s="51"/>
      <c r="HD189" s="51"/>
      <c r="HE189" s="51"/>
      <c r="HF189" s="51"/>
      <c r="HG189" s="51"/>
      <c r="HH189" s="51"/>
      <c r="HI189" s="51"/>
      <c r="HJ189" s="51"/>
      <c r="HK189" s="51"/>
      <c r="HL189" s="51"/>
      <c r="HM189" s="51"/>
      <c r="HN189" s="51"/>
      <c r="HO189" s="51"/>
      <c r="HP189" s="51"/>
      <c r="HQ189" s="51"/>
      <c r="HR189" s="51"/>
      <c r="HS189" s="51"/>
      <c r="HT189" s="51"/>
      <c r="HU189" s="51"/>
      <c r="HV189" s="51"/>
      <c r="HW189" s="51"/>
      <c r="HX189" s="51"/>
      <c r="HY189" s="51"/>
      <c r="HZ189" s="51"/>
      <c r="IA189" s="51"/>
      <c r="IB189" s="51"/>
      <c r="IC189" s="51"/>
      <c r="ID189" s="51"/>
      <c r="IE189" s="51"/>
      <c r="IF189" s="51"/>
      <c r="IG189" s="51"/>
      <c r="IH189" s="51"/>
      <c r="II189" s="51"/>
      <c r="IJ189" s="51"/>
      <c r="IK189" s="51"/>
      <c r="IL189" s="51"/>
      <c r="IM189" s="51"/>
      <c r="IN189" s="51"/>
      <c r="IO189" s="51"/>
      <c r="IP189" s="51"/>
      <c r="IQ189" s="51"/>
      <c r="IR189" s="51"/>
      <c r="IS189" s="51"/>
      <c r="IT189" s="51"/>
      <c r="IU189" s="51"/>
      <c r="IV189" s="51"/>
      <c r="IW189" s="51"/>
      <c r="IX189" s="51"/>
      <c r="IY189" s="51"/>
      <c r="IZ189" s="51"/>
      <c r="JA189" s="51"/>
      <c r="JB189" s="51"/>
      <c r="JC189" s="51"/>
      <c r="JD189" s="51"/>
      <c r="JE189" s="51"/>
      <c r="JF189" s="51"/>
      <c r="JG189" s="51"/>
      <c r="JH189" s="51"/>
      <c r="JI189" s="51"/>
      <c r="JJ189" s="51"/>
      <c r="JK189" s="51"/>
      <c r="JL189" s="51"/>
      <c r="JM189" s="51"/>
      <c r="JN189" s="51"/>
    </row>
    <row r="190" spans="2:274" ht="15" x14ac:dyDescent="0.2">
      <c r="B190" s="32">
        <v>2007</v>
      </c>
      <c r="C190" s="32">
        <v>2</v>
      </c>
      <c r="D190" s="27"/>
      <c r="E190" s="29">
        <f>E189</f>
        <v>0.33689999999999998</v>
      </c>
      <c r="F190" s="27">
        <v>0.81240000000000001</v>
      </c>
      <c r="G190" s="27">
        <f t="shared" si="520"/>
        <v>0.27080000000000004</v>
      </c>
      <c r="H190" s="27">
        <f t="shared" si="478"/>
        <v>1.0832000000000002</v>
      </c>
      <c r="I190" s="27"/>
      <c r="J190" s="29">
        <f>J189</f>
        <v>0.33689999999999998</v>
      </c>
      <c r="K190" s="27">
        <f t="shared" si="479"/>
        <v>0.81240000000000001</v>
      </c>
      <c r="L190" s="27">
        <f t="shared" si="521"/>
        <v>0.27080000000000004</v>
      </c>
      <c r="M190" s="27">
        <f t="shared" si="496"/>
        <v>1.0832000000000002</v>
      </c>
      <c r="N190" s="27"/>
      <c r="O190" s="29">
        <f>O189</f>
        <v>0.98629999999999995</v>
      </c>
      <c r="P190" s="27">
        <f t="shared" si="499"/>
        <v>0.81240000000000001</v>
      </c>
      <c r="Q190" s="27">
        <f t="shared" si="522"/>
        <v>0.16400000000000001</v>
      </c>
      <c r="R190" s="27">
        <f t="shared" si="480"/>
        <v>0.97640000000000005</v>
      </c>
      <c r="S190" s="27"/>
      <c r="T190" s="29">
        <f>T189</f>
        <v>4.4382999999999999</v>
      </c>
      <c r="U190" s="27">
        <f t="shared" si="500"/>
        <v>0.81240000000000001</v>
      </c>
      <c r="V190" s="27">
        <f t="shared" si="523"/>
        <v>0.1085</v>
      </c>
      <c r="W190" s="27">
        <f t="shared" si="481"/>
        <v>0.92090000000000005</v>
      </c>
      <c r="X190" s="27"/>
      <c r="Y190" s="29">
        <f>Y189</f>
        <v>20.482099999999999</v>
      </c>
      <c r="Z190" s="27">
        <v>0.14749999999999999</v>
      </c>
      <c r="AA190" s="27">
        <f t="shared" si="501"/>
        <v>0.81240000000000001</v>
      </c>
      <c r="AB190" s="27">
        <f t="shared" si="524"/>
        <v>6.3099999999999989E-2</v>
      </c>
      <c r="AC190" s="27">
        <f t="shared" si="482"/>
        <v>0.87549999999999994</v>
      </c>
      <c r="AD190" s="27"/>
      <c r="AE190" s="29">
        <f>AE189</f>
        <v>5.3589000000000002</v>
      </c>
      <c r="AF190" s="27">
        <v>0.7228</v>
      </c>
      <c r="AG190" s="27">
        <f t="shared" si="525"/>
        <v>9.9900000000000003E-2</v>
      </c>
      <c r="AH190" s="27">
        <f t="shared" si="483"/>
        <v>0.82269999999999999</v>
      </c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9">
        <f>BB189</f>
        <v>20.482099999999999</v>
      </c>
      <c r="BC190" s="27">
        <f t="shared" si="526"/>
        <v>0.14749999999999999</v>
      </c>
      <c r="BD190" s="27">
        <f t="shared" si="527"/>
        <v>0.7228</v>
      </c>
      <c r="BE190" s="27">
        <f t="shared" si="528"/>
        <v>5.6899999999999992E-2</v>
      </c>
      <c r="BF190" s="27">
        <f t="shared" si="484"/>
        <v>0.77969999999999995</v>
      </c>
      <c r="BG190" s="27"/>
      <c r="BH190" s="29">
        <f>BH189</f>
        <v>128.5479</v>
      </c>
      <c r="BI190" s="27">
        <v>8.3299999999999999E-2</v>
      </c>
      <c r="BJ190" s="27">
        <f t="shared" si="502"/>
        <v>0.7228</v>
      </c>
      <c r="BK190" s="27">
        <f t="shared" si="529"/>
        <v>5.11E-2</v>
      </c>
      <c r="BL190" s="27">
        <f t="shared" si="485"/>
        <v>0.77390000000000003</v>
      </c>
      <c r="BM190" s="27"/>
      <c r="BN190" s="27"/>
      <c r="BO190" s="27"/>
      <c r="BP190" s="27"/>
      <c r="BQ190" s="27"/>
      <c r="BR190" s="27"/>
      <c r="BS190" s="27"/>
      <c r="BT190" s="127" t="s">
        <v>30</v>
      </c>
      <c r="BU190" s="133"/>
      <c r="BV190" s="133"/>
      <c r="BW190" s="133"/>
      <c r="BX190" s="133"/>
      <c r="BY190" s="31"/>
      <c r="BZ190" s="29">
        <f>BZ189</f>
        <v>5.3589000000000002</v>
      </c>
      <c r="CA190" s="27">
        <f>CA189</f>
        <v>0</v>
      </c>
      <c r="CB190" s="27">
        <f t="shared" si="503"/>
        <v>0.7228</v>
      </c>
      <c r="CC190" s="27">
        <f t="shared" ref="CC190:CC212" si="533">0.0717+0.0282</f>
        <v>9.9900000000000003E-2</v>
      </c>
      <c r="CD190" s="27">
        <f t="shared" si="504"/>
        <v>0.82269999999999999</v>
      </c>
      <c r="CE190" s="28"/>
      <c r="CF190" s="29">
        <f>CF189</f>
        <v>230.8931</v>
      </c>
      <c r="CG190" s="27">
        <v>6.4899999999999999E-2</v>
      </c>
      <c r="CH190" s="27">
        <f t="shared" si="505"/>
        <v>0.7228</v>
      </c>
      <c r="CI190" s="27">
        <f t="shared" si="530"/>
        <v>4.1499999999999995E-2</v>
      </c>
      <c r="CJ190" s="27">
        <f t="shared" si="506"/>
        <v>0.76429999999999998</v>
      </c>
      <c r="CK190" s="28"/>
      <c r="CL190" s="29">
        <f>CL189</f>
        <v>2.2191999999999998</v>
      </c>
      <c r="CM190" s="27">
        <v>0</v>
      </c>
      <c r="CN190" s="27">
        <v>0.12720000000000001</v>
      </c>
      <c r="CO190" s="27">
        <f t="shared" si="507"/>
        <v>0.12720000000000001</v>
      </c>
      <c r="CP190" s="28"/>
      <c r="CQ190" s="29">
        <f>CQ189</f>
        <v>3.1396999999999999</v>
      </c>
      <c r="CR190" s="27">
        <f t="shared" si="508"/>
        <v>0</v>
      </c>
      <c r="CS190" s="27">
        <f t="shared" si="508"/>
        <v>0.12720000000000001</v>
      </c>
      <c r="CT190" s="27">
        <f t="shared" si="487"/>
        <v>0.12720000000000001</v>
      </c>
      <c r="CU190" s="28"/>
      <c r="CV190" s="29">
        <f>CV189</f>
        <v>5.6712999999999996</v>
      </c>
      <c r="CW190" s="27">
        <f t="shared" si="488"/>
        <v>0</v>
      </c>
      <c r="CX190" s="27">
        <v>7.17E-2</v>
      </c>
      <c r="CY190" s="27">
        <f t="shared" si="489"/>
        <v>7.17E-2</v>
      </c>
      <c r="CZ190" s="28"/>
      <c r="DA190" s="29">
        <f>DA189</f>
        <v>6.5918000000000001</v>
      </c>
      <c r="DB190" s="27">
        <f t="shared" si="509"/>
        <v>0</v>
      </c>
      <c r="DC190" s="29">
        <f t="shared" si="509"/>
        <v>7.17E-2</v>
      </c>
      <c r="DD190" s="27">
        <f t="shared" si="491"/>
        <v>7.17E-2</v>
      </c>
      <c r="DE190" s="27"/>
      <c r="DF190" s="29">
        <f>DF189</f>
        <v>20.794499999999999</v>
      </c>
      <c r="DG190" s="27">
        <f t="shared" si="510"/>
        <v>0.14749999999999999</v>
      </c>
      <c r="DH190" s="27">
        <f t="shared" si="492"/>
        <v>0</v>
      </c>
      <c r="DI190" s="27">
        <v>3.4299999999999997E-2</v>
      </c>
      <c r="DJ190" s="27">
        <f t="shared" si="511"/>
        <v>3.4299999999999997E-2</v>
      </c>
      <c r="DK190" s="28"/>
      <c r="DL190" s="29">
        <f>DL189</f>
        <v>21.715</v>
      </c>
      <c r="DM190" s="27">
        <f t="shared" ref="DM190:DO191" si="534">+DG190</f>
        <v>0.14749999999999999</v>
      </c>
      <c r="DN190" s="27">
        <f t="shared" si="534"/>
        <v>0</v>
      </c>
      <c r="DO190" s="27">
        <f t="shared" si="534"/>
        <v>3.4299999999999997E-2</v>
      </c>
      <c r="DP190" s="27">
        <f t="shared" si="493"/>
        <v>3.4299999999999997E-2</v>
      </c>
      <c r="DQ190" s="27"/>
      <c r="DR190" s="29">
        <f>DR189</f>
        <v>128.8603</v>
      </c>
      <c r="DS190" s="27">
        <f t="shared" si="513"/>
        <v>8.3299999999999999E-2</v>
      </c>
      <c r="DT190" s="27">
        <f t="shared" si="494"/>
        <v>0</v>
      </c>
      <c r="DU190" s="29">
        <v>2.8500000000000001E-2</v>
      </c>
      <c r="DV190" s="27">
        <f t="shared" si="514"/>
        <v>2.8500000000000001E-2</v>
      </c>
      <c r="DW190" s="28"/>
      <c r="DX190" s="29">
        <f>DX189</f>
        <v>129.7808</v>
      </c>
      <c r="DY190" s="27">
        <f t="shared" ref="DY190:EA191" si="535">+DS190</f>
        <v>8.3299999999999999E-2</v>
      </c>
      <c r="DZ190" s="27">
        <f t="shared" si="535"/>
        <v>0</v>
      </c>
      <c r="EA190" s="27">
        <f t="shared" si="535"/>
        <v>2.8500000000000001E-2</v>
      </c>
      <c r="EB190" s="27">
        <f t="shared" si="495"/>
        <v>2.8500000000000001E-2</v>
      </c>
      <c r="EC190" s="27"/>
      <c r="ED190" s="27"/>
      <c r="EE190" s="27"/>
      <c r="EF190" s="27"/>
      <c r="EG190" s="27"/>
      <c r="EH190" s="27"/>
      <c r="EI190" s="27"/>
      <c r="EJ190" s="127" t="s">
        <v>30</v>
      </c>
      <c r="EK190" s="133"/>
      <c r="EL190" s="133"/>
      <c r="EM190" s="133"/>
      <c r="EN190" s="133"/>
      <c r="EO190" s="31"/>
      <c r="EP190" s="29">
        <f>EP189</f>
        <v>3.1396999999999999</v>
      </c>
      <c r="EQ190" s="27">
        <v>0</v>
      </c>
      <c r="ER190" s="27">
        <v>0</v>
      </c>
      <c r="ES190" s="27">
        <v>0.12720000000000001</v>
      </c>
      <c r="ET190" s="27">
        <f t="shared" si="516"/>
        <v>0.12720000000000001</v>
      </c>
      <c r="EU190" s="31"/>
      <c r="EV190" s="29">
        <f>EV189</f>
        <v>6.5918000000000001</v>
      </c>
      <c r="EW190" s="27">
        <v>0</v>
      </c>
      <c r="EX190" s="27">
        <v>0</v>
      </c>
      <c r="EY190" s="27">
        <v>7.17E-2</v>
      </c>
      <c r="EZ190" s="27">
        <f t="shared" si="517"/>
        <v>7.17E-2</v>
      </c>
      <c r="FA190" s="31"/>
      <c r="FB190" s="29">
        <f>FB189</f>
        <v>21.715</v>
      </c>
      <c r="FC190" s="27">
        <v>0.14749999999999999</v>
      </c>
      <c r="FD190" s="27">
        <v>0</v>
      </c>
      <c r="FE190" s="27">
        <v>3.4329999999999999E-2</v>
      </c>
      <c r="FF190" s="27">
        <f t="shared" si="518"/>
        <v>3.4329999999999999E-2</v>
      </c>
      <c r="FG190" s="31"/>
      <c r="FH190" s="29">
        <f>FH189</f>
        <v>129.7808</v>
      </c>
      <c r="FI190" s="27">
        <v>8.3299999999999999E-2</v>
      </c>
      <c r="FJ190" s="27">
        <v>0</v>
      </c>
      <c r="FK190" s="27">
        <v>2.8500000000000001E-2</v>
      </c>
      <c r="FL190" s="27">
        <f t="shared" si="519"/>
        <v>2.8500000000000001E-2</v>
      </c>
      <c r="FM190" s="31"/>
      <c r="FN190" s="32">
        <f t="shared" si="531"/>
        <v>2</v>
      </c>
      <c r="FO190" s="32">
        <f t="shared" si="532"/>
        <v>2007</v>
      </c>
    </row>
    <row r="191" spans="2:274" ht="15" x14ac:dyDescent="0.2">
      <c r="B191" s="32">
        <v>2007</v>
      </c>
      <c r="C191" s="32">
        <v>3</v>
      </c>
      <c r="D191" s="27"/>
      <c r="E191" s="29">
        <f t="shared" ref="E191:E212" si="536">E190</f>
        <v>0.33689999999999998</v>
      </c>
      <c r="F191" s="27">
        <v>0.82079999999999997</v>
      </c>
      <c r="G191" s="27">
        <f t="shared" si="520"/>
        <v>0.27080000000000004</v>
      </c>
      <c r="H191" s="27">
        <f t="shared" ref="H191:H196" si="537">(F191+G191)</f>
        <v>1.0916000000000001</v>
      </c>
      <c r="I191" s="27"/>
      <c r="J191" s="29">
        <f t="shared" ref="J191:J212" si="538">J190</f>
        <v>0.33689999999999998</v>
      </c>
      <c r="K191" s="27">
        <f t="shared" ref="K191:K196" si="539">+F191</f>
        <v>0.82079999999999997</v>
      </c>
      <c r="L191" s="27">
        <f t="shared" si="521"/>
        <v>0.27080000000000004</v>
      </c>
      <c r="M191" s="27">
        <f t="shared" si="496"/>
        <v>1.0916000000000001</v>
      </c>
      <c r="N191" s="27"/>
      <c r="O191" s="29">
        <f t="shared" ref="O191:O212" si="540">O190</f>
        <v>0.98629999999999995</v>
      </c>
      <c r="P191" s="27">
        <f t="shared" si="499"/>
        <v>0.82079999999999997</v>
      </c>
      <c r="Q191" s="27">
        <f t="shared" si="522"/>
        <v>0.16400000000000001</v>
      </c>
      <c r="R191" s="27">
        <f t="shared" ref="R191:R196" si="541">(P191+Q191)</f>
        <v>0.98480000000000001</v>
      </c>
      <c r="S191" s="27"/>
      <c r="T191" s="29">
        <f t="shared" ref="T191:T212" si="542">T190</f>
        <v>4.4382999999999999</v>
      </c>
      <c r="U191" s="27">
        <f t="shared" si="500"/>
        <v>0.82079999999999997</v>
      </c>
      <c r="V191" s="27">
        <f t="shared" si="523"/>
        <v>0.1085</v>
      </c>
      <c r="W191" s="27">
        <f t="shared" ref="W191:W196" si="543">(U191+V191)</f>
        <v>0.92930000000000001</v>
      </c>
      <c r="X191" s="27"/>
      <c r="Y191" s="29">
        <f t="shared" ref="Y191:Y212" si="544">Y190</f>
        <v>20.482099999999999</v>
      </c>
      <c r="Z191" s="27">
        <v>0.14749999999999999</v>
      </c>
      <c r="AA191" s="27">
        <f t="shared" si="501"/>
        <v>0.82079999999999997</v>
      </c>
      <c r="AB191" s="27">
        <f t="shared" si="524"/>
        <v>6.3099999999999989E-2</v>
      </c>
      <c r="AC191" s="27">
        <f t="shared" ref="AC191:AC196" si="545">(AA191+AB191)</f>
        <v>0.88389999999999991</v>
      </c>
      <c r="AD191" s="27"/>
      <c r="AE191" s="29">
        <f t="shared" ref="AE191:AE212" si="546">AE190</f>
        <v>5.3589000000000002</v>
      </c>
      <c r="AF191" s="52">
        <v>0.71360000000000001</v>
      </c>
      <c r="AG191" s="27">
        <f t="shared" si="525"/>
        <v>9.9900000000000003E-2</v>
      </c>
      <c r="AH191" s="27">
        <f t="shared" ref="AH191:AH196" si="547">(AF191+AG191)</f>
        <v>0.8135</v>
      </c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9">
        <f t="shared" ref="BB191:BB212" si="548">BB190</f>
        <v>20.482099999999999</v>
      </c>
      <c r="BC191" s="27">
        <f t="shared" si="526"/>
        <v>0.14749999999999999</v>
      </c>
      <c r="BD191" s="27">
        <f t="shared" si="527"/>
        <v>0.71360000000000001</v>
      </c>
      <c r="BE191" s="27">
        <f t="shared" si="528"/>
        <v>5.6899999999999992E-2</v>
      </c>
      <c r="BF191" s="27">
        <f t="shared" ref="BF191:BF196" si="549">(BD191+BE191)</f>
        <v>0.77049999999999996</v>
      </c>
      <c r="BG191" s="27"/>
      <c r="BH191" s="29">
        <f t="shared" ref="BH191:BH212" si="550">BH190</f>
        <v>128.5479</v>
      </c>
      <c r="BI191" s="27">
        <v>8.3299999999999999E-2</v>
      </c>
      <c r="BJ191" s="27">
        <f t="shared" si="502"/>
        <v>0.71360000000000001</v>
      </c>
      <c r="BK191" s="27">
        <f t="shared" si="529"/>
        <v>5.11E-2</v>
      </c>
      <c r="BL191" s="27">
        <f t="shared" ref="BL191:BL196" si="551">(BJ191+BK191)</f>
        <v>0.76470000000000005</v>
      </c>
      <c r="BM191" s="27"/>
      <c r="BN191" s="27"/>
      <c r="BO191" s="27"/>
      <c r="BP191" s="27"/>
      <c r="BQ191" s="27"/>
      <c r="BR191" s="27"/>
      <c r="BS191" s="27"/>
      <c r="BT191" s="127" t="s">
        <v>30</v>
      </c>
      <c r="BU191" s="133"/>
      <c r="BV191" s="133"/>
      <c r="BW191" s="133"/>
      <c r="BX191" s="133"/>
      <c r="BY191" s="31"/>
      <c r="BZ191" s="29">
        <f t="shared" ref="BZ191:BZ212" si="552">BZ190</f>
        <v>5.3589000000000002</v>
      </c>
      <c r="CA191" s="27">
        <f t="shared" ref="CA191:CA212" si="553">CA190</f>
        <v>0</v>
      </c>
      <c r="CB191" s="27">
        <f t="shared" si="503"/>
        <v>0.71360000000000001</v>
      </c>
      <c r="CC191" s="27">
        <f t="shared" si="533"/>
        <v>9.9900000000000003E-2</v>
      </c>
      <c r="CD191" s="27">
        <f t="shared" si="504"/>
        <v>0.8135</v>
      </c>
      <c r="CE191" s="28"/>
      <c r="CF191" s="29">
        <f t="shared" ref="CF191:CF212" si="554">CF190</f>
        <v>230.8931</v>
      </c>
      <c r="CG191" s="27">
        <v>6.4899999999999999E-2</v>
      </c>
      <c r="CH191" s="27">
        <f t="shared" si="505"/>
        <v>0.71360000000000001</v>
      </c>
      <c r="CI191" s="27">
        <f t="shared" si="530"/>
        <v>4.1499999999999995E-2</v>
      </c>
      <c r="CJ191" s="27">
        <f t="shared" si="506"/>
        <v>0.75509999999999999</v>
      </c>
      <c r="CK191" s="28"/>
      <c r="CL191" s="29">
        <f t="shared" ref="CL191:CL212" si="555">CL190</f>
        <v>2.2191999999999998</v>
      </c>
      <c r="CM191" s="27">
        <v>0</v>
      </c>
      <c r="CN191" s="27">
        <v>0.12720000000000001</v>
      </c>
      <c r="CO191" s="27">
        <f t="shared" si="507"/>
        <v>0.12720000000000001</v>
      </c>
      <c r="CP191" s="28"/>
      <c r="CQ191" s="29">
        <f t="shared" ref="CQ191:CQ212" si="556">CQ190</f>
        <v>3.1396999999999999</v>
      </c>
      <c r="CR191" s="27">
        <f t="shared" ref="CR191:CS193" si="557">+CM191</f>
        <v>0</v>
      </c>
      <c r="CS191" s="27">
        <f t="shared" si="557"/>
        <v>0.12720000000000001</v>
      </c>
      <c r="CT191" s="27">
        <f t="shared" ref="CT191:CT196" si="558">(CR191+CS191)</f>
        <v>0.12720000000000001</v>
      </c>
      <c r="CU191" s="28"/>
      <c r="CV191" s="29">
        <f t="shared" ref="CV191:CV212" si="559">CV190</f>
        <v>5.6712999999999996</v>
      </c>
      <c r="CW191" s="27">
        <f t="shared" ref="CW191:CW196" si="560">+CR191</f>
        <v>0</v>
      </c>
      <c r="CX191" s="27">
        <v>7.17E-2</v>
      </c>
      <c r="CY191" s="27">
        <f t="shared" ref="CY191:CY196" si="561">(CW191+CX191)</f>
        <v>7.17E-2</v>
      </c>
      <c r="CZ191" s="28"/>
      <c r="DA191" s="29">
        <f t="shared" ref="DA191:DA212" si="562">DA190</f>
        <v>6.5918000000000001</v>
      </c>
      <c r="DB191" s="27">
        <f t="shared" ref="DB191:DC193" si="563">+CW191</f>
        <v>0</v>
      </c>
      <c r="DC191" s="29">
        <f t="shared" si="563"/>
        <v>7.17E-2</v>
      </c>
      <c r="DD191" s="27">
        <f t="shared" ref="DD191:DD196" si="564">(DB191+DC191)</f>
        <v>7.17E-2</v>
      </c>
      <c r="DE191" s="27"/>
      <c r="DF191" s="29">
        <f t="shared" ref="DF191:DF212" si="565">DF190</f>
        <v>20.794499999999999</v>
      </c>
      <c r="DG191" s="27">
        <f t="shared" si="510"/>
        <v>0.14749999999999999</v>
      </c>
      <c r="DH191" s="27">
        <f t="shared" ref="DH191:DH196" si="566">+DB191</f>
        <v>0</v>
      </c>
      <c r="DI191" s="27">
        <v>3.4299999999999997E-2</v>
      </c>
      <c r="DJ191" s="27">
        <f t="shared" si="511"/>
        <v>3.4299999999999997E-2</v>
      </c>
      <c r="DK191" s="28"/>
      <c r="DL191" s="29">
        <f t="shared" ref="DL191:DL212" si="567">DL190</f>
        <v>21.715</v>
      </c>
      <c r="DM191" s="27">
        <f t="shared" si="534"/>
        <v>0.14749999999999999</v>
      </c>
      <c r="DN191" s="27">
        <f t="shared" si="534"/>
        <v>0</v>
      </c>
      <c r="DO191" s="27">
        <f t="shared" si="534"/>
        <v>3.4299999999999997E-2</v>
      </c>
      <c r="DP191" s="27">
        <f t="shared" ref="DP191:DP196" si="568">(DN191+DO191)</f>
        <v>3.4299999999999997E-2</v>
      </c>
      <c r="DQ191" s="27"/>
      <c r="DR191" s="29">
        <f t="shared" ref="DR191:DR212" si="569">DR190</f>
        <v>128.8603</v>
      </c>
      <c r="DS191" s="27">
        <f t="shared" si="513"/>
        <v>8.3299999999999999E-2</v>
      </c>
      <c r="DT191" s="27">
        <f t="shared" ref="DT191:DT196" si="570">+DN191</f>
        <v>0</v>
      </c>
      <c r="DU191" s="29">
        <v>2.8500000000000001E-2</v>
      </c>
      <c r="DV191" s="27">
        <f t="shared" si="514"/>
        <v>2.8500000000000001E-2</v>
      </c>
      <c r="DW191" s="28"/>
      <c r="DX191" s="29">
        <f t="shared" ref="DX191:DX212" si="571">DX190</f>
        <v>129.7808</v>
      </c>
      <c r="DY191" s="27">
        <f t="shared" si="535"/>
        <v>8.3299999999999999E-2</v>
      </c>
      <c r="DZ191" s="27">
        <f t="shared" si="535"/>
        <v>0</v>
      </c>
      <c r="EA191" s="27">
        <f t="shared" si="535"/>
        <v>2.8500000000000001E-2</v>
      </c>
      <c r="EB191" s="27">
        <f t="shared" ref="EB191:EB196" si="572">(DZ191+EA191)</f>
        <v>2.8500000000000001E-2</v>
      </c>
      <c r="EC191" s="27"/>
      <c r="ED191" s="27"/>
      <c r="EE191" s="27"/>
      <c r="EF191" s="27"/>
      <c r="EG191" s="27"/>
      <c r="EH191" s="27"/>
      <c r="EI191" s="27"/>
      <c r="EJ191" s="127" t="s">
        <v>30</v>
      </c>
      <c r="EK191" s="133"/>
      <c r="EL191" s="133"/>
      <c r="EM191" s="133"/>
      <c r="EN191" s="133"/>
      <c r="EO191" s="31"/>
      <c r="EP191" s="29">
        <f t="shared" ref="EP191:EP212" si="573">EP190</f>
        <v>3.1396999999999999</v>
      </c>
      <c r="EQ191" s="27">
        <v>0</v>
      </c>
      <c r="ER191" s="27">
        <v>0</v>
      </c>
      <c r="ES191" s="27">
        <v>0.12720000000000001</v>
      </c>
      <c r="ET191" s="27">
        <f t="shared" si="516"/>
        <v>0.12720000000000001</v>
      </c>
      <c r="EU191" s="31"/>
      <c r="EV191" s="29">
        <f t="shared" ref="EV191:EV212" si="574">EV190</f>
        <v>6.5918000000000001</v>
      </c>
      <c r="EW191" s="27">
        <v>0</v>
      </c>
      <c r="EX191" s="27">
        <v>0</v>
      </c>
      <c r="EY191" s="27">
        <v>7.17E-2</v>
      </c>
      <c r="EZ191" s="27">
        <f t="shared" si="517"/>
        <v>7.17E-2</v>
      </c>
      <c r="FA191" s="31"/>
      <c r="FB191" s="29">
        <f t="shared" ref="FB191:FB212" si="575">FB190</f>
        <v>21.715</v>
      </c>
      <c r="FC191" s="27">
        <v>0.14749999999999999</v>
      </c>
      <c r="FD191" s="27">
        <v>0</v>
      </c>
      <c r="FE191" s="27">
        <v>3.4329999999999999E-2</v>
      </c>
      <c r="FF191" s="27">
        <f t="shared" si="518"/>
        <v>3.4329999999999999E-2</v>
      </c>
      <c r="FG191" s="31"/>
      <c r="FH191" s="29">
        <f t="shared" ref="FH191:FH212" si="576">FH190</f>
        <v>129.7808</v>
      </c>
      <c r="FI191" s="27">
        <v>8.3299999999999999E-2</v>
      </c>
      <c r="FJ191" s="27">
        <v>0</v>
      </c>
      <c r="FK191" s="27">
        <v>2.8500000000000001E-2</v>
      </c>
      <c r="FL191" s="27">
        <f t="shared" si="519"/>
        <v>2.8500000000000001E-2</v>
      </c>
      <c r="FM191" s="31"/>
      <c r="FN191" s="32">
        <f t="shared" si="531"/>
        <v>3</v>
      </c>
      <c r="FO191" s="32">
        <f t="shared" si="532"/>
        <v>2007</v>
      </c>
    </row>
    <row r="192" spans="2:274" ht="15" x14ac:dyDescent="0.2">
      <c r="B192" s="32">
        <v>2007</v>
      </c>
      <c r="C192" s="32">
        <v>4</v>
      </c>
      <c r="D192" s="27"/>
      <c r="E192" s="29">
        <f t="shared" si="536"/>
        <v>0.33689999999999998</v>
      </c>
      <c r="F192" s="27">
        <v>0.76749999999999996</v>
      </c>
      <c r="G192" s="27">
        <f t="shared" si="520"/>
        <v>0.27080000000000004</v>
      </c>
      <c r="H192" s="27">
        <f t="shared" si="537"/>
        <v>1.0383</v>
      </c>
      <c r="I192" s="27"/>
      <c r="J192" s="29">
        <f t="shared" si="538"/>
        <v>0.33689999999999998</v>
      </c>
      <c r="K192" s="27">
        <f t="shared" si="539"/>
        <v>0.76749999999999996</v>
      </c>
      <c r="L192" s="27">
        <f t="shared" si="521"/>
        <v>0.27080000000000004</v>
      </c>
      <c r="M192" s="27">
        <f t="shared" ref="M192:M197" si="577">(K192+L192)</f>
        <v>1.0383</v>
      </c>
      <c r="N192" s="27"/>
      <c r="O192" s="29">
        <f t="shared" si="540"/>
        <v>0.98629999999999995</v>
      </c>
      <c r="P192" s="27">
        <f t="shared" si="499"/>
        <v>0.76749999999999996</v>
      </c>
      <c r="Q192" s="27">
        <f t="shared" si="522"/>
        <v>0.16400000000000001</v>
      </c>
      <c r="R192" s="27">
        <f t="shared" si="541"/>
        <v>0.93149999999999999</v>
      </c>
      <c r="S192" s="27"/>
      <c r="T192" s="29">
        <f t="shared" si="542"/>
        <v>4.4382999999999999</v>
      </c>
      <c r="U192" s="27">
        <f t="shared" si="500"/>
        <v>0.76749999999999996</v>
      </c>
      <c r="V192" s="27">
        <f t="shared" si="523"/>
        <v>0.1085</v>
      </c>
      <c r="W192" s="27">
        <f t="shared" si="543"/>
        <v>0.876</v>
      </c>
      <c r="X192" s="27"/>
      <c r="Y192" s="29">
        <f t="shared" si="544"/>
        <v>20.482099999999999</v>
      </c>
      <c r="Z192" s="27">
        <v>0.14749999999999999</v>
      </c>
      <c r="AA192" s="27">
        <f t="shared" si="501"/>
        <v>0.76749999999999996</v>
      </c>
      <c r="AB192" s="27">
        <f t="shared" si="524"/>
        <v>6.3099999999999989E-2</v>
      </c>
      <c r="AC192" s="27">
        <f t="shared" si="545"/>
        <v>0.8306</v>
      </c>
      <c r="AD192" s="27"/>
      <c r="AE192" s="29">
        <f t="shared" si="546"/>
        <v>5.3589000000000002</v>
      </c>
      <c r="AF192" s="52">
        <v>0.70740000000000003</v>
      </c>
      <c r="AG192" s="27">
        <f t="shared" si="525"/>
        <v>9.9900000000000003E-2</v>
      </c>
      <c r="AH192" s="27">
        <f t="shared" si="547"/>
        <v>0.80730000000000002</v>
      </c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9">
        <f t="shared" si="548"/>
        <v>20.482099999999999</v>
      </c>
      <c r="BC192" s="27">
        <f t="shared" si="526"/>
        <v>0.14749999999999999</v>
      </c>
      <c r="BD192" s="27">
        <f t="shared" si="527"/>
        <v>0.70740000000000003</v>
      </c>
      <c r="BE192" s="27">
        <f t="shared" si="528"/>
        <v>5.6899999999999992E-2</v>
      </c>
      <c r="BF192" s="27">
        <f t="shared" si="549"/>
        <v>0.76429999999999998</v>
      </c>
      <c r="BG192" s="27"/>
      <c r="BH192" s="29">
        <f t="shared" si="550"/>
        <v>128.5479</v>
      </c>
      <c r="BI192" s="27">
        <v>8.3299999999999999E-2</v>
      </c>
      <c r="BJ192" s="27">
        <f t="shared" si="502"/>
        <v>0.70740000000000003</v>
      </c>
      <c r="BK192" s="27">
        <f t="shared" si="529"/>
        <v>5.11E-2</v>
      </c>
      <c r="BL192" s="27">
        <f t="shared" si="551"/>
        <v>0.75850000000000006</v>
      </c>
      <c r="BM192" s="27"/>
      <c r="BN192" s="27"/>
      <c r="BO192" s="27"/>
      <c r="BP192" s="27"/>
      <c r="BQ192" s="27"/>
      <c r="BR192" s="27"/>
      <c r="BS192" s="27"/>
      <c r="BT192" s="127" t="s">
        <v>30</v>
      </c>
      <c r="BU192" s="133"/>
      <c r="BV192" s="133"/>
      <c r="BW192" s="133"/>
      <c r="BX192" s="133"/>
      <c r="BY192" s="31"/>
      <c r="BZ192" s="29">
        <f t="shared" si="552"/>
        <v>5.3589000000000002</v>
      </c>
      <c r="CA192" s="27">
        <f t="shared" si="553"/>
        <v>0</v>
      </c>
      <c r="CB192" s="27">
        <f t="shared" si="503"/>
        <v>0.70740000000000003</v>
      </c>
      <c r="CC192" s="27">
        <f t="shared" si="533"/>
        <v>9.9900000000000003E-2</v>
      </c>
      <c r="CD192" s="27">
        <f t="shared" si="504"/>
        <v>0.80730000000000002</v>
      </c>
      <c r="CE192" s="28"/>
      <c r="CF192" s="29">
        <f t="shared" si="554"/>
        <v>230.8931</v>
      </c>
      <c r="CG192" s="27">
        <v>6.4899999999999999E-2</v>
      </c>
      <c r="CH192" s="27">
        <f t="shared" si="505"/>
        <v>0.70740000000000003</v>
      </c>
      <c r="CI192" s="27">
        <f t="shared" si="530"/>
        <v>4.1499999999999995E-2</v>
      </c>
      <c r="CJ192" s="27">
        <f t="shared" si="506"/>
        <v>0.74890000000000001</v>
      </c>
      <c r="CK192" s="28"/>
      <c r="CL192" s="29">
        <f t="shared" si="555"/>
        <v>2.2191999999999998</v>
      </c>
      <c r="CM192" s="27">
        <v>0</v>
      </c>
      <c r="CN192" s="27">
        <v>0.12720000000000001</v>
      </c>
      <c r="CO192" s="27">
        <f t="shared" si="507"/>
        <v>0.12720000000000001</v>
      </c>
      <c r="CP192" s="28"/>
      <c r="CQ192" s="29">
        <f t="shared" si="556"/>
        <v>3.1396999999999999</v>
      </c>
      <c r="CR192" s="27">
        <f t="shared" si="557"/>
        <v>0</v>
      </c>
      <c r="CS192" s="27">
        <f t="shared" si="557"/>
        <v>0.12720000000000001</v>
      </c>
      <c r="CT192" s="27">
        <f t="shared" si="558"/>
        <v>0.12720000000000001</v>
      </c>
      <c r="CU192" s="28"/>
      <c r="CV192" s="29">
        <f t="shared" si="559"/>
        <v>5.6712999999999996</v>
      </c>
      <c r="CW192" s="27">
        <f t="shared" si="560"/>
        <v>0</v>
      </c>
      <c r="CX192" s="27">
        <v>7.17E-2</v>
      </c>
      <c r="CY192" s="27">
        <f t="shared" si="561"/>
        <v>7.17E-2</v>
      </c>
      <c r="CZ192" s="28"/>
      <c r="DA192" s="29">
        <f t="shared" si="562"/>
        <v>6.5918000000000001</v>
      </c>
      <c r="DB192" s="27">
        <f t="shared" si="563"/>
        <v>0</v>
      </c>
      <c r="DC192" s="29">
        <f t="shared" si="563"/>
        <v>7.17E-2</v>
      </c>
      <c r="DD192" s="27">
        <f t="shared" si="564"/>
        <v>7.17E-2</v>
      </c>
      <c r="DE192" s="27"/>
      <c r="DF192" s="29">
        <f t="shared" si="565"/>
        <v>20.794499999999999</v>
      </c>
      <c r="DG192" s="27">
        <f t="shared" si="510"/>
        <v>0.14749999999999999</v>
      </c>
      <c r="DH192" s="27">
        <f t="shared" si="566"/>
        <v>0</v>
      </c>
      <c r="DI192" s="27">
        <v>3.4299999999999997E-2</v>
      </c>
      <c r="DJ192" s="27">
        <f t="shared" si="511"/>
        <v>3.4299999999999997E-2</v>
      </c>
      <c r="DK192" s="28"/>
      <c r="DL192" s="29">
        <f t="shared" si="567"/>
        <v>21.715</v>
      </c>
      <c r="DM192" s="27">
        <f t="shared" ref="DM192:DO193" si="578">+DG192</f>
        <v>0.14749999999999999</v>
      </c>
      <c r="DN192" s="27">
        <f t="shared" si="578"/>
        <v>0</v>
      </c>
      <c r="DO192" s="27">
        <f t="shared" si="578"/>
        <v>3.4299999999999997E-2</v>
      </c>
      <c r="DP192" s="27">
        <f t="shared" si="568"/>
        <v>3.4299999999999997E-2</v>
      </c>
      <c r="DQ192" s="27"/>
      <c r="DR192" s="29">
        <f t="shared" si="569"/>
        <v>128.8603</v>
      </c>
      <c r="DS192" s="27">
        <f t="shared" si="513"/>
        <v>8.3299999999999999E-2</v>
      </c>
      <c r="DT192" s="27">
        <f t="shared" si="570"/>
        <v>0</v>
      </c>
      <c r="DU192" s="29">
        <v>2.8500000000000001E-2</v>
      </c>
      <c r="DV192" s="27">
        <f t="shared" si="514"/>
        <v>2.8500000000000001E-2</v>
      </c>
      <c r="DW192" s="28"/>
      <c r="DX192" s="29">
        <f t="shared" si="571"/>
        <v>129.7808</v>
      </c>
      <c r="DY192" s="27">
        <f t="shared" ref="DY192:EA193" si="579">+DS192</f>
        <v>8.3299999999999999E-2</v>
      </c>
      <c r="DZ192" s="27">
        <f t="shared" si="579"/>
        <v>0</v>
      </c>
      <c r="EA192" s="27">
        <f t="shared" si="579"/>
        <v>2.8500000000000001E-2</v>
      </c>
      <c r="EB192" s="27">
        <f t="shared" si="572"/>
        <v>2.8500000000000001E-2</v>
      </c>
      <c r="EC192" s="27"/>
      <c r="ED192" s="27"/>
      <c r="EE192" s="27"/>
      <c r="EF192" s="27"/>
      <c r="EG192" s="27"/>
      <c r="EH192" s="27"/>
      <c r="EI192" s="27"/>
      <c r="EJ192" s="127" t="s">
        <v>30</v>
      </c>
      <c r="EK192" s="133"/>
      <c r="EL192" s="133"/>
      <c r="EM192" s="133"/>
      <c r="EN192" s="133"/>
      <c r="EO192" s="31"/>
      <c r="EP192" s="29">
        <f t="shared" si="573"/>
        <v>3.1396999999999999</v>
      </c>
      <c r="EQ192" s="27">
        <v>0</v>
      </c>
      <c r="ER192" s="27">
        <v>0</v>
      </c>
      <c r="ES192" s="27">
        <v>0.12720000000000001</v>
      </c>
      <c r="ET192" s="27">
        <f t="shared" si="516"/>
        <v>0.12720000000000001</v>
      </c>
      <c r="EU192" s="31"/>
      <c r="EV192" s="29">
        <f t="shared" si="574"/>
        <v>6.5918000000000001</v>
      </c>
      <c r="EW192" s="27">
        <v>0</v>
      </c>
      <c r="EX192" s="27">
        <v>0</v>
      </c>
      <c r="EY192" s="27">
        <v>7.17E-2</v>
      </c>
      <c r="EZ192" s="27">
        <f t="shared" si="517"/>
        <v>7.17E-2</v>
      </c>
      <c r="FA192" s="31"/>
      <c r="FB192" s="29">
        <f t="shared" si="575"/>
        <v>21.715</v>
      </c>
      <c r="FC192" s="27">
        <v>0.14749999999999999</v>
      </c>
      <c r="FD192" s="27">
        <v>0</v>
      </c>
      <c r="FE192" s="27">
        <v>3.4329999999999999E-2</v>
      </c>
      <c r="FF192" s="27">
        <f t="shared" si="518"/>
        <v>3.4329999999999999E-2</v>
      </c>
      <c r="FG192" s="31"/>
      <c r="FH192" s="29">
        <f t="shared" si="576"/>
        <v>129.7808</v>
      </c>
      <c r="FI192" s="27">
        <v>8.3299999999999999E-2</v>
      </c>
      <c r="FJ192" s="27">
        <v>0</v>
      </c>
      <c r="FK192" s="27">
        <v>2.8500000000000001E-2</v>
      </c>
      <c r="FL192" s="27">
        <f t="shared" si="519"/>
        <v>2.8500000000000001E-2</v>
      </c>
      <c r="FM192" s="31"/>
      <c r="FN192" s="32">
        <f t="shared" si="531"/>
        <v>4</v>
      </c>
      <c r="FO192" s="32">
        <f t="shared" si="532"/>
        <v>2007</v>
      </c>
    </row>
    <row r="193" spans="2:171" ht="15" x14ac:dyDescent="0.2">
      <c r="B193" s="32">
        <v>2007</v>
      </c>
      <c r="C193" s="32">
        <v>5</v>
      </c>
      <c r="D193" s="27"/>
      <c r="E193" s="29">
        <f t="shared" si="536"/>
        <v>0.33689999999999998</v>
      </c>
      <c r="F193" s="27">
        <v>0.77529999999999999</v>
      </c>
      <c r="G193" s="27">
        <f t="shared" si="520"/>
        <v>0.27080000000000004</v>
      </c>
      <c r="H193" s="27">
        <f t="shared" si="537"/>
        <v>1.0461</v>
      </c>
      <c r="I193" s="27"/>
      <c r="J193" s="29">
        <f t="shared" si="538"/>
        <v>0.33689999999999998</v>
      </c>
      <c r="K193" s="27">
        <f t="shared" si="539"/>
        <v>0.77529999999999999</v>
      </c>
      <c r="L193" s="27">
        <f t="shared" si="521"/>
        <v>0.27080000000000004</v>
      </c>
      <c r="M193" s="27">
        <f t="shared" si="577"/>
        <v>1.0461</v>
      </c>
      <c r="N193" s="27"/>
      <c r="O193" s="29">
        <f t="shared" si="540"/>
        <v>0.98629999999999995</v>
      </c>
      <c r="P193" s="27">
        <f t="shared" si="499"/>
        <v>0.77529999999999999</v>
      </c>
      <c r="Q193" s="27">
        <f t="shared" si="522"/>
        <v>0.16400000000000001</v>
      </c>
      <c r="R193" s="27">
        <f t="shared" si="541"/>
        <v>0.93930000000000002</v>
      </c>
      <c r="S193" s="27"/>
      <c r="T193" s="29">
        <f t="shared" si="542"/>
        <v>4.4382999999999999</v>
      </c>
      <c r="U193" s="27">
        <f t="shared" si="500"/>
        <v>0.77529999999999999</v>
      </c>
      <c r="V193" s="27">
        <f t="shared" si="523"/>
        <v>0.1085</v>
      </c>
      <c r="W193" s="27">
        <f t="shared" si="543"/>
        <v>0.88380000000000003</v>
      </c>
      <c r="X193" s="27"/>
      <c r="Y193" s="29">
        <f t="shared" si="544"/>
        <v>20.482099999999999</v>
      </c>
      <c r="Z193" s="27">
        <v>0.14749999999999999</v>
      </c>
      <c r="AA193" s="27">
        <f t="shared" si="501"/>
        <v>0.77529999999999999</v>
      </c>
      <c r="AB193" s="27">
        <f t="shared" si="524"/>
        <v>6.3099999999999989E-2</v>
      </c>
      <c r="AC193" s="27">
        <f t="shared" si="545"/>
        <v>0.83840000000000003</v>
      </c>
      <c r="AD193" s="27"/>
      <c r="AE193" s="29">
        <f t="shared" si="546"/>
        <v>5.3589000000000002</v>
      </c>
      <c r="AF193" s="52">
        <v>0.77529999999999999</v>
      </c>
      <c r="AG193" s="27">
        <f t="shared" si="525"/>
        <v>9.9900000000000003E-2</v>
      </c>
      <c r="AH193" s="27">
        <f t="shared" si="547"/>
        <v>0.87519999999999998</v>
      </c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9">
        <f t="shared" si="548"/>
        <v>20.482099999999999</v>
      </c>
      <c r="BC193" s="27">
        <f t="shared" si="526"/>
        <v>0.14749999999999999</v>
      </c>
      <c r="BD193" s="27">
        <f t="shared" si="527"/>
        <v>0.77529999999999999</v>
      </c>
      <c r="BE193" s="27">
        <f t="shared" si="528"/>
        <v>5.6899999999999992E-2</v>
      </c>
      <c r="BF193" s="27">
        <f t="shared" si="549"/>
        <v>0.83219999999999994</v>
      </c>
      <c r="BG193" s="27"/>
      <c r="BH193" s="29">
        <f t="shared" si="550"/>
        <v>128.5479</v>
      </c>
      <c r="BI193" s="27">
        <v>8.3299999999999999E-2</v>
      </c>
      <c r="BJ193" s="27">
        <f t="shared" si="502"/>
        <v>0.77529999999999999</v>
      </c>
      <c r="BK193" s="27">
        <f t="shared" si="529"/>
        <v>5.11E-2</v>
      </c>
      <c r="BL193" s="27">
        <f t="shared" si="551"/>
        <v>0.82640000000000002</v>
      </c>
      <c r="BM193" s="27"/>
      <c r="BN193" s="27"/>
      <c r="BO193" s="27"/>
      <c r="BP193" s="27"/>
      <c r="BQ193" s="27"/>
      <c r="BR193" s="27"/>
      <c r="BS193" s="27"/>
      <c r="BT193" s="127" t="s">
        <v>30</v>
      </c>
      <c r="BU193" s="133"/>
      <c r="BV193" s="133"/>
      <c r="BW193" s="133"/>
      <c r="BX193" s="133"/>
      <c r="BY193" s="31"/>
      <c r="BZ193" s="29">
        <f t="shared" si="552"/>
        <v>5.3589000000000002</v>
      </c>
      <c r="CA193" s="27">
        <f t="shared" si="553"/>
        <v>0</v>
      </c>
      <c r="CB193" s="27">
        <f t="shared" si="503"/>
        <v>0.77529999999999999</v>
      </c>
      <c r="CC193" s="27">
        <f t="shared" si="533"/>
        <v>9.9900000000000003E-2</v>
      </c>
      <c r="CD193" s="27">
        <f t="shared" si="504"/>
        <v>0.87519999999999998</v>
      </c>
      <c r="CE193" s="28"/>
      <c r="CF193" s="29">
        <f t="shared" si="554"/>
        <v>230.8931</v>
      </c>
      <c r="CG193" s="27">
        <v>6.4899999999999999E-2</v>
      </c>
      <c r="CH193" s="27">
        <f t="shared" si="505"/>
        <v>0.77529999999999999</v>
      </c>
      <c r="CI193" s="27">
        <f t="shared" si="530"/>
        <v>4.1499999999999995E-2</v>
      </c>
      <c r="CJ193" s="27">
        <f t="shared" si="506"/>
        <v>0.81679999999999997</v>
      </c>
      <c r="CK193" s="28"/>
      <c r="CL193" s="29">
        <f t="shared" si="555"/>
        <v>2.2191999999999998</v>
      </c>
      <c r="CM193" s="27">
        <v>0</v>
      </c>
      <c r="CN193" s="27">
        <v>0.12720000000000001</v>
      </c>
      <c r="CO193" s="27">
        <f t="shared" si="507"/>
        <v>0.12720000000000001</v>
      </c>
      <c r="CP193" s="28"/>
      <c r="CQ193" s="29">
        <f t="shared" si="556"/>
        <v>3.1396999999999999</v>
      </c>
      <c r="CR193" s="27">
        <f t="shared" si="557"/>
        <v>0</v>
      </c>
      <c r="CS193" s="27">
        <f t="shared" si="557"/>
        <v>0.12720000000000001</v>
      </c>
      <c r="CT193" s="27">
        <f t="shared" si="558"/>
        <v>0.12720000000000001</v>
      </c>
      <c r="CU193" s="28"/>
      <c r="CV193" s="29">
        <f t="shared" si="559"/>
        <v>5.6712999999999996</v>
      </c>
      <c r="CW193" s="27">
        <f t="shared" si="560"/>
        <v>0</v>
      </c>
      <c r="CX193" s="27">
        <v>7.17E-2</v>
      </c>
      <c r="CY193" s="27">
        <f t="shared" si="561"/>
        <v>7.17E-2</v>
      </c>
      <c r="CZ193" s="28"/>
      <c r="DA193" s="29">
        <f t="shared" si="562"/>
        <v>6.5918000000000001</v>
      </c>
      <c r="DB193" s="27">
        <f t="shared" si="563"/>
        <v>0</v>
      </c>
      <c r="DC193" s="29">
        <f t="shared" si="563"/>
        <v>7.17E-2</v>
      </c>
      <c r="DD193" s="27">
        <f t="shared" si="564"/>
        <v>7.17E-2</v>
      </c>
      <c r="DE193" s="27"/>
      <c r="DF193" s="29">
        <f t="shared" si="565"/>
        <v>20.794499999999999</v>
      </c>
      <c r="DG193" s="27">
        <f t="shared" si="510"/>
        <v>0.14749999999999999</v>
      </c>
      <c r="DH193" s="27">
        <f t="shared" si="566"/>
        <v>0</v>
      </c>
      <c r="DI193" s="27">
        <v>3.4299999999999997E-2</v>
      </c>
      <c r="DJ193" s="27">
        <f t="shared" si="511"/>
        <v>3.4299999999999997E-2</v>
      </c>
      <c r="DK193" s="28"/>
      <c r="DL193" s="29">
        <f t="shared" si="567"/>
        <v>21.715</v>
      </c>
      <c r="DM193" s="27">
        <f t="shared" si="578"/>
        <v>0.14749999999999999</v>
      </c>
      <c r="DN193" s="27">
        <f t="shared" si="578"/>
        <v>0</v>
      </c>
      <c r="DO193" s="27">
        <f t="shared" si="578"/>
        <v>3.4299999999999997E-2</v>
      </c>
      <c r="DP193" s="27">
        <f t="shared" si="568"/>
        <v>3.4299999999999997E-2</v>
      </c>
      <c r="DQ193" s="27"/>
      <c r="DR193" s="29">
        <f t="shared" si="569"/>
        <v>128.8603</v>
      </c>
      <c r="DS193" s="27">
        <f t="shared" si="513"/>
        <v>8.3299999999999999E-2</v>
      </c>
      <c r="DT193" s="27">
        <f t="shared" si="570"/>
        <v>0</v>
      </c>
      <c r="DU193" s="29">
        <v>2.8500000000000001E-2</v>
      </c>
      <c r="DV193" s="27">
        <f t="shared" si="514"/>
        <v>2.8500000000000001E-2</v>
      </c>
      <c r="DW193" s="28"/>
      <c r="DX193" s="29">
        <f t="shared" si="571"/>
        <v>129.7808</v>
      </c>
      <c r="DY193" s="27">
        <f t="shared" si="579"/>
        <v>8.3299999999999999E-2</v>
      </c>
      <c r="DZ193" s="27">
        <f t="shared" si="579"/>
        <v>0</v>
      </c>
      <c r="EA193" s="27">
        <f t="shared" si="579"/>
        <v>2.8500000000000001E-2</v>
      </c>
      <c r="EB193" s="27">
        <f t="shared" si="572"/>
        <v>2.8500000000000001E-2</v>
      </c>
      <c r="EC193" s="27"/>
      <c r="ED193" s="27"/>
      <c r="EE193" s="27"/>
      <c r="EF193" s="27"/>
      <c r="EG193" s="27"/>
      <c r="EH193" s="27"/>
      <c r="EI193" s="27"/>
      <c r="EJ193" s="127" t="s">
        <v>30</v>
      </c>
      <c r="EK193" s="133"/>
      <c r="EL193" s="133"/>
      <c r="EM193" s="133"/>
      <c r="EN193" s="133"/>
      <c r="EO193" s="31"/>
      <c r="EP193" s="29">
        <f t="shared" si="573"/>
        <v>3.1396999999999999</v>
      </c>
      <c r="EQ193" s="27">
        <v>0</v>
      </c>
      <c r="ER193" s="27">
        <v>0</v>
      </c>
      <c r="ES193" s="27">
        <v>0.12720000000000001</v>
      </c>
      <c r="ET193" s="27">
        <f t="shared" si="516"/>
        <v>0.12720000000000001</v>
      </c>
      <c r="EU193" s="31"/>
      <c r="EV193" s="29">
        <f t="shared" si="574"/>
        <v>6.5918000000000001</v>
      </c>
      <c r="EW193" s="27">
        <v>0</v>
      </c>
      <c r="EX193" s="27">
        <v>0</v>
      </c>
      <c r="EY193" s="27">
        <v>7.17E-2</v>
      </c>
      <c r="EZ193" s="27">
        <f t="shared" si="517"/>
        <v>7.17E-2</v>
      </c>
      <c r="FA193" s="31"/>
      <c r="FB193" s="29">
        <f t="shared" si="575"/>
        <v>21.715</v>
      </c>
      <c r="FC193" s="27">
        <v>0.14749999999999999</v>
      </c>
      <c r="FD193" s="27">
        <v>0</v>
      </c>
      <c r="FE193" s="27">
        <v>3.4329999999999999E-2</v>
      </c>
      <c r="FF193" s="27">
        <f t="shared" si="518"/>
        <v>3.4329999999999999E-2</v>
      </c>
      <c r="FG193" s="31"/>
      <c r="FH193" s="29">
        <f t="shared" si="576"/>
        <v>129.7808</v>
      </c>
      <c r="FI193" s="27">
        <v>8.3299999999999999E-2</v>
      </c>
      <c r="FJ193" s="27">
        <v>0</v>
      </c>
      <c r="FK193" s="27">
        <v>2.8500000000000001E-2</v>
      </c>
      <c r="FL193" s="27">
        <f t="shared" si="519"/>
        <v>2.8500000000000001E-2</v>
      </c>
      <c r="FM193" s="31"/>
      <c r="FN193" s="32">
        <f t="shared" si="531"/>
        <v>5</v>
      </c>
      <c r="FO193" s="32">
        <f t="shared" si="532"/>
        <v>2007</v>
      </c>
    </row>
    <row r="194" spans="2:171" ht="15" x14ac:dyDescent="0.2">
      <c r="B194" s="32">
        <v>2007</v>
      </c>
      <c r="C194" s="32">
        <v>6</v>
      </c>
      <c r="D194" s="27"/>
      <c r="E194" s="29">
        <f t="shared" si="536"/>
        <v>0.33689999999999998</v>
      </c>
      <c r="F194" s="27">
        <v>0.748</v>
      </c>
      <c r="G194" s="27">
        <f t="shared" si="520"/>
        <v>0.27080000000000004</v>
      </c>
      <c r="H194" s="27">
        <f t="shared" si="537"/>
        <v>1.0188000000000001</v>
      </c>
      <c r="I194" s="27"/>
      <c r="J194" s="29">
        <f t="shared" si="538"/>
        <v>0.33689999999999998</v>
      </c>
      <c r="K194" s="27">
        <f t="shared" si="539"/>
        <v>0.748</v>
      </c>
      <c r="L194" s="27">
        <f t="shared" si="521"/>
        <v>0.27080000000000004</v>
      </c>
      <c r="M194" s="27">
        <f t="shared" si="577"/>
        <v>1.0188000000000001</v>
      </c>
      <c r="N194" s="27"/>
      <c r="O194" s="29">
        <f t="shared" si="540"/>
        <v>0.98629999999999995</v>
      </c>
      <c r="P194" s="27">
        <f t="shared" ref="P194:P199" si="580">+F194</f>
        <v>0.748</v>
      </c>
      <c r="Q194" s="27">
        <f t="shared" si="522"/>
        <v>0.16400000000000001</v>
      </c>
      <c r="R194" s="27">
        <f t="shared" si="541"/>
        <v>0.91200000000000003</v>
      </c>
      <c r="S194" s="27"/>
      <c r="T194" s="29">
        <f t="shared" si="542"/>
        <v>4.4382999999999999</v>
      </c>
      <c r="U194" s="27">
        <f t="shared" ref="U194:U199" si="581">+P194</f>
        <v>0.748</v>
      </c>
      <c r="V194" s="27">
        <f t="shared" si="523"/>
        <v>0.1085</v>
      </c>
      <c r="W194" s="27">
        <f t="shared" si="543"/>
        <v>0.85650000000000004</v>
      </c>
      <c r="X194" s="27"/>
      <c r="Y194" s="29">
        <f t="shared" si="544"/>
        <v>20.482099999999999</v>
      </c>
      <c r="Z194" s="27">
        <v>0.14749999999999999</v>
      </c>
      <c r="AA194" s="27">
        <f t="shared" ref="AA194:AA199" si="582">+U194</f>
        <v>0.748</v>
      </c>
      <c r="AB194" s="27">
        <f t="shared" si="524"/>
        <v>6.3099999999999989E-2</v>
      </c>
      <c r="AC194" s="27">
        <f t="shared" si="545"/>
        <v>0.81109999999999993</v>
      </c>
      <c r="AD194" s="27"/>
      <c r="AE194" s="29">
        <f t="shared" si="546"/>
        <v>5.3589000000000002</v>
      </c>
      <c r="AF194" s="52">
        <v>0.748</v>
      </c>
      <c r="AG194" s="27">
        <f t="shared" si="525"/>
        <v>9.9900000000000003E-2</v>
      </c>
      <c r="AH194" s="27">
        <f t="shared" si="547"/>
        <v>0.84789999999999999</v>
      </c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9">
        <f t="shared" si="548"/>
        <v>20.482099999999999</v>
      </c>
      <c r="BC194" s="27">
        <f t="shared" si="526"/>
        <v>0.14749999999999999</v>
      </c>
      <c r="BD194" s="27">
        <f t="shared" si="527"/>
        <v>0.748</v>
      </c>
      <c r="BE194" s="27">
        <f t="shared" si="528"/>
        <v>5.6899999999999992E-2</v>
      </c>
      <c r="BF194" s="27">
        <f t="shared" si="549"/>
        <v>0.80489999999999995</v>
      </c>
      <c r="BG194" s="27"/>
      <c r="BH194" s="29">
        <f t="shared" si="550"/>
        <v>128.5479</v>
      </c>
      <c r="BI194" s="27">
        <v>8.3299999999999999E-2</v>
      </c>
      <c r="BJ194" s="27">
        <f t="shared" ref="BJ194:BJ199" si="583">+BD194</f>
        <v>0.748</v>
      </c>
      <c r="BK194" s="27">
        <f t="shared" si="529"/>
        <v>5.11E-2</v>
      </c>
      <c r="BL194" s="27">
        <f t="shared" si="551"/>
        <v>0.79910000000000003</v>
      </c>
      <c r="BM194" s="27"/>
      <c r="BN194" s="27"/>
      <c r="BO194" s="27"/>
      <c r="BP194" s="27"/>
      <c r="BQ194" s="27"/>
      <c r="BR194" s="27"/>
      <c r="BS194" s="27"/>
      <c r="BT194" s="127" t="s">
        <v>30</v>
      </c>
      <c r="BU194" s="133"/>
      <c r="BV194" s="133"/>
      <c r="BW194" s="133"/>
      <c r="BX194" s="133"/>
      <c r="BY194" s="31"/>
      <c r="BZ194" s="29">
        <f t="shared" si="552"/>
        <v>5.3589000000000002</v>
      </c>
      <c r="CA194" s="27">
        <f t="shared" si="553"/>
        <v>0</v>
      </c>
      <c r="CB194" s="27">
        <f t="shared" ref="CB194:CB199" si="584">+BJ194</f>
        <v>0.748</v>
      </c>
      <c r="CC194" s="27">
        <f t="shared" si="533"/>
        <v>9.9900000000000003E-2</v>
      </c>
      <c r="CD194" s="27">
        <f t="shared" ref="CD194:CD199" si="585">CB194+CC194</f>
        <v>0.84789999999999999</v>
      </c>
      <c r="CE194" s="28"/>
      <c r="CF194" s="29">
        <f t="shared" si="554"/>
        <v>230.8931</v>
      </c>
      <c r="CG194" s="27">
        <v>6.4899999999999999E-2</v>
      </c>
      <c r="CH194" s="27">
        <f t="shared" ref="CH194:CH199" si="586">CB194</f>
        <v>0.748</v>
      </c>
      <c r="CI194" s="27">
        <f t="shared" si="530"/>
        <v>4.1499999999999995E-2</v>
      </c>
      <c r="CJ194" s="27">
        <f t="shared" ref="CJ194:CJ199" si="587">CH194+CI194</f>
        <v>0.78949999999999998</v>
      </c>
      <c r="CK194" s="28"/>
      <c r="CL194" s="29">
        <f t="shared" si="555"/>
        <v>2.2191999999999998</v>
      </c>
      <c r="CM194" s="27">
        <v>0</v>
      </c>
      <c r="CN194" s="27">
        <v>0.12720000000000001</v>
      </c>
      <c r="CO194" s="27">
        <f t="shared" ref="CO194:CO199" si="588">(CM194+CN194)</f>
        <v>0.12720000000000001</v>
      </c>
      <c r="CP194" s="28"/>
      <c r="CQ194" s="29">
        <f t="shared" si="556"/>
        <v>3.1396999999999999</v>
      </c>
      <c r="CR194" s="27">
        <f t="shared" ref="CR194:CS196" si="589">+CM194</f>
        <v>0</v>
      </c>
      <c r="CS194" s="27">
        <f t="shared" si="589"/>
        <v>0.12720000000000001</v>
      </c>
      <c r="CT194" s="27">
        <f t="shared" si="558"/>
        <v>0.12720000000000001</v>
      </c>
      <c r="CU194" s="28"/>
      <c r="CV194" s="29">
        <f t="shared" si="559"/>
        <v>5.6712999999999996</v>
      </c>
      <c r="CW194" s="27">
        <f t="shared" si="560"/>
        <v>0</v>
      </c>
      <c r="CX194" s="27">
        <v>7.17E-2</v>
      </c>
      <c r="CY194" s="27">
        <f t="shared" si="561"/>
        <v>7.17E-2</v>
      </c>
      <c r="CZ194" s="28"/>
      <c r="DA194" s="29">
        <f t="shared" si="562"/>
        <v>6.5918000000000001</v>
      </c>
      <c r="DB194" s="27">
        <f t="shared" ref="DB194:DC196" si="590">+CW194</f>
        <v>0</v>
      </c>
      <c r="DC194" s="29">
        <f t="shared" si="590"/>
        <v>7.17E-2</v>
      </c>
      <c r="DD194" s="27">
        <f t="shared" si="564"/>
        <v>7.17E-2</v>
      </c>
      <c r="DE194" s="27"/>
      <c r="DF194" s="29">
        <f t="shared" si="565"/>
        <v>20.794499999999999</v>
      </c>
      <c r="DG194" s="27">
        <f t="shared" ref="DG194:DG199" si="591">+BC194</f>
        <v>0.14749999999999999</v>
      </c>
      <c r="DH194" s="27">
        <f t="shared" si="566"/>
        <v>0</v>
      </c>
      <c r="DI194" s="27">
        <v>3.4299999999999997E-2</v>
      </c>
      <c r="DJ194" s="27">
        <f t="shared" ref="DJ194:DJ199" si="592">(DH194+DI194)</f>
        <v>3.4299999999999997E-2</v>
      </c>
      <c r="DK194" s="28"/>
      <c r="DL194" s="29">
        <f t="shared" si="567"/>
        <v>21.715</v>
      </c>
      <c r="DM194" s="27">
        <f t="shared" ref="DM194:DO195" si="593">+DG194</f>
        <v>0.14749999999999999</v>
      </c>
      <c r="DN194" s="27">
        <f t="shared" si="593"/>
        <v>0</v>
      </c>
      <c r="DO194" s="27">
        <f t="shared" si="593"/>
        <v>3.4299999999999997E-2</v>
      </c>
      <c r="DP194" s="27">
        <f t="shared" si="568"/>
        <v>3.4299999999999997E-2</v>
      </c>
      <c r="DQ194" s="27"/>
      <c r="DR194" s="29">
        <f t="shared" si="569"/>
        <v>128.8603</v>
      </c>
      <c r="DS194" s="27">
        <f t="shared" ref="DS194:DS199" si="594">+BI194</f>
        <v>8.3299999999999999E-2</v>
      </c>
      <c r="DT194" s="27">
        <f t="shared" si="570"/>
        <v>0</v>
      </c>
      <c r="DU194" s="29">
        <v>2.8500000000000001E-2</v>
      </c>
      <c r="DV194" s="27">
        <f t="shared" ref="DV194:DV199" si="595">(DT194+DU194)</f>
        <v>2.8500000000000001E-2</v>
      </c>
      <c r="DW194" s="28"/>
      <c r="DX194" s="29">
        <f t="shared" si="571"/>
        <v>129.7808</v>
      </c>
      <c r="DY194" s="27">
        <f t="shared" ref="DY194:EA195" si="596">+DS194</f>
        <v>8.3299999999999999E-2</v>
      </c>
      <c r="DZ194" s="27">
        <f t="shared" si="596"/>
        <v>0</v>
      </c>
      <c r="EA194" s="27">
        <f t="shared" si="596"/>
        <v>2.8500000000000001E-2</v>
      </c>
      <c r="EB194" s="27">
        <f t="shared" si="572"/>
        <v>2.8500000000000001E-2</v>
      </c>
      <c r="EC194" s="27"/>
      <c r="ED194" s="27"/>
      <c r="EE194" s="27"/>
      <c r="EF194" s="27"/>
      <c r="EG194" s="27"/>
      <c r="EH194" s="27"/>
      <c r="EI194" s="27"/>
      <c r="EJ194" s="127" t="s">
        <v>30</v>
      </c>
      <c r="EK194" s="133"/>
      <c r="EL194" s="133"/>
      <c r="EM194" s="133"/>
      <c r="EN194" s="133"/>
      <c r="EO194" s="31"/>
      <c r="EP194" s="29">
        <f t="shared" si="573"/>
        <v>3.1396999999999999</v>
      </c>
      <c r="EQ194" s="27">
        <v>0</v>
      </c>
      <c r="ER194" s="27">
        <v>0</v>
      </c>
      <c r="ES194" s="27">
        <v>0.12720000000000001</v>
      </c>
      <c r="ET194" s="27">
        <f t="shared" ref="ET194:ET199" si="597">ER194+ES194</f>
        <v>0.12720000000000001</v>
      </c>
      <c r="EU194" s="31"/>
      <c r="EV194" s="29">
        <f t="shared" si="574"/>
        <v>6.5918000000000001</v>
      </c>
      <c r="EW194" s="27">
        <v>0</v>
      </c>
      <c r="EX194" s="27">
        <v>0</v>
      </c>
      <c r="EY194" s="27">
        <v>7.17E-2</v>
      </c>
      <c r="EZ194" s="27">
        <f t="shared" ref="EZ194:EZ199" si="598">EX194+EY194</f>
        <v>7.17E-2</v>
      </c>
      <c r="FA194" s="31"/>
      <c r="FB194" s="29">
        <f t="shared" si="575"/>
        <v>21.715</v>
      </c>
      <c r="FC194" s="27">
        <v>0.14749999999999999</v>
      </c>
      <c r="FD194" s="27">
        <v>0</v>
      </c>
      <c r="FE194" s="27">
        <v>3.4329999999999999E-2</v>
      </c>
      <c r="FF194" s="27">
        <f t="shared" ref="FF194:FF199" si="599">FD194+FE194</f>
        <v>3.4329999999999999E-2</v>
      </c>
      <c r="FG194" s="31"/>
      <c r="FH194" s="29">
        <f t="shared" si="576"/>
        <v>129.7808</v>
      </c>
      <c r="FI194" s="27">
        <v>8.3299999999999999E-2</v>
      </c>
      <c r="FJ194" s="27">
        <v>0</v>
      </c>
      <c r="FK194" s="27">
        <v>2.8500000000000001E-2</v>
      </c>
      <c r="FL194" s="27">
        <f t="shared" ref="FL194:FL199" si="600">FJ194+FK194</f>
        <v>2.8500000000000001E-2</v>
      </c>
      <c r="FM194" s="31"/>
      <c r="FN194" s="32">
        <f t="shared" si="531"/>
        <v>6</v>
      </c>
      <c r="FO194" s="32">
        <f t="shared" si="532"/>
        <v>2007</v>
      </c>
    </row>
    <row r="195" spans="2:171" ht="15" x14ac:dyDescent="0.2">
      <c r="B195" s="32">
        <v>2007</v>
      </c>
      <c r="C195" s="32">
        <v>7</v>
      </c>
      <c r="D195" s="27"/>
      <c r="E195" s="29">
        <f t="shared" si="536"/>
        <v>0.33689999999999998</v>
      </c>
      <c r="F195" s="27">
        <v>0.69589999999999996</v>
      </c>
      <c r="G195" s="27">
        <f t="shared" si="520"/>
        <v>0.27080000000000004</v>
      </c>
      <c r="H195" s="27">
        <f t="shared" si="537"/>
        <v>0.9667</v>
      </c>
      <c r="I195" s="27"/>
      <c r="J195" s="29">
        <f t="shared" si="538"/>
        <v>0.33689999999999998</v>
      </c>
      <c r="K195" s="27">
        <f t="shared" si="539"/>
        <v>0.69589999999999996</v>
      </c>
      <c r="L195" s="27">
        <f t="shared" si="521"/>
        <v>0.27080000000000004</v>
      </c>
      <c r="M195" s="27">
        <f t="shared" si="577"/>
        <v>0.9667</v>
      </c>
      <c r="N195" s="27"/>
      <c r="O195" s="29">
        <f t="shared" si="540"/>
        <v>0.98629999999999995</v>
      </c>
      <c r="P195" s="27">
        <f t="shared" si="580"/>
        <v>0.69589999999999996</v>
      </c>
      <c r="Q195" s="27">
        <f t="shared" si="522"/>
        <v>0.16400000000000001</v>
      </c>
      <c r="R195" s="27">
        <f t="shared" si="541"/>
        <v>0.8599</v>
      </c>
      <c r="S195" s="27"/>
      <c r="T195" s="29">
        <f t="shared" si="542"/>
        <v>4.4382999999999999</v>
      </c>
      <c r="U195" s="27">
        <f t="shared" si="581"/>
        <v>0.69589999999999996</v>
      </c>
      <c r="V195" s="27">
        <f t="shared" si="523"/>
        <v>0.1085</v>
      </c>
      <c r="W195" s="27">
        <f t="shared" si="543"/>
        <v>0.8044</v>
      </c>
      <c r="X195" s="27"/>
      <c r="Y195" s="29">
        <f t="shared" si="544"/>
        <v>20.482099999999999</v>
      </c>
      <c r="Z195" s="27">
        <v>0.14749999999999999</v>
      </c>
      <c r="AA195" s="27">
        <f t="shared" si="582"/>
        <v>0.69589999999999996</v>
      </c>
      <c r="AB195" s="27">
        <f t="shared" si="524"/>
        <v>6.3099999999999989E-2</v>
      </c>
      <c r="AC195" s="27">
        <f t="shared" si="545"/>
        <v>0.7589999999999999</v>
      </c>
      <c r="AD195" s="27"/>
      <c r="AE195" s="29">
        <f t="shared" si="546"/>
        <v>5.3589000000000002</v>
      </c>
      <c r="AF195" s="52">
        <v>0.69589999999999996</v>
      </c>
      <c r="AG195" s="27">
        <f t="shared" si="525"/>
        <v>9.9900000000000003E-2</v>
      </c>
      <c r="AH195" s="27">
        <f t="shared" si="547"/>
        <v>0.79579999999999995</v>
      </c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9">
        <f t="shared" si="548"/>
        <v>20.482099999999999</v>
      </c>
      <c r="BC195" s="27">
        <f t="shared" si="526"/>
        <v>0.14749999999999999</v>
      </c>
      <c r="BD195" s="27">
        <f t="shared" si="527"/>
        <v>0.69589999999999996</v>
      </c>
      <c r="BE195" s="27">
        <f t="shared" si="528"/>
        <v>5.6899999999999992E-2</v>
      </c>
      <c r="BF195" s="27">
        <f t="shared" si="549"/>
        <v>0.75279999999999991</v>
      </c>
      <c r="BG195" s="27"/>
      <c r="BH195" s="29">
        <f t="shared" si="550"/>
        <v>128.5479</v>
      </c>
      <c r="BI195" s="27">
        <v>8.3299999999999999E-2</v>
      </c>
      <c r="BJ195" s="27">
        <f t="shared" si="583"/>
        <v>0.69589999999999996</v>
      </c>
      <c r="BK195" s="27">
        <f t="shared" si="529"/>
        <v>5.11E-2</v>
      </c>
      <c r="BL195" s="27">
        <f t="shared" si="551"/>
        <v>0.747</v>
      </c>
      <c r="BM195" s="27"/>
      <c r="BN195" s="27"/>
      <c r="BO195" s="27"/>
      <c r="BP195" s="27"/>
      <c r="BQ195" s="27"/>
      <c r="BR195" s="27"/>
      <c r="BS195" s="27"/>
      <c r="BT195" s="127" t="s">
        <v>30</v>
      </c>
      <c r="BU195" s="133"/>
      <c r="BV195" s="133"/>
      <c r="BW195" s="133"/>
      <c r="BX195" s="133"/>
      <c r="BY195" s="31"/>
      <c r="BZ195" s="29">
        <f t="shared" si="552"/>
        <v>5.3589000000000002</v>
      </c>
      <c r="CA195" s="27">
        <f t="shared" si="553"/>
        <v>0</v>
      </c>
      <c r="CB195" s="27">
        <f t="shared" si="584"/>
        <v>0.69589999999999996</v>
      </c>
      <c r="CC195" s="27">
        <f t="shared" si="533"/>
        <v>9.9900000000000003E-2</v>
      </c>
      <c r="CD195" s="27">
        <f t="shared" si="585"/>
        <v>0.79579999999999995</v>
      </c>
      <c r="CE195" s="28"/>
      <c r="CF195" s="29">
        <f t="shared" si="554"/>
        <v>230.8931</v>
      </c>
      <c r="CG195" s="27">
        <v>6.4899999999999999E-2</v>
      </c>
      <c r="CH195" s="27">
        <f t="shared" si="586"/>
        <v>0.69589999999999996</v>
      </c>
      <c r="CI195" s="27">
        <f t="shared" si="530"/>
        <v>4.1499999999999995E-2</v>
      </c>
      <c r="CJ195" s="27">
        <f t="shared" si="587"/>
        <v>0.73739999999999994</v>
      </c>
      <c r="CK195" s="28"/>
      <c r="CL195" s="29">
        <f t="shared" si="555"/>
        <v>2.2191999999999998</v>
      </c>
      <c r="CM195" s="27">
        <v>0</v>
      </c>
      <c r="CN195" s="27">
        <v>0.12720000000000001</v>
      </c>
      <c r="CO195" s="27">
        <f t="shared" si="588"/>
        <v>0.12720000000000001</v>
      </c>
      <c r="CP195" s="28"/>
      <c r="CQ195" s="29">
        <f t="shared" si="556"/>
        <v>3.1396999999999999</v>
      </c>
      <c r="CR195" s="27">
        <f t="shared" si="589"/>
        <v>0</v>
      </c>
      <c r="CS195" s="27">
        <f t="shared" si="589"/>
        <v>0.12720000000000001</v>
      </c>
      <c r="CT195" s="27">
        <f t="shared" si="558"/>
        <v>0.12720000000000001</v>
      </c>
      <c r="CU195" s="28"/>
      <c r="CV195" s="29">
        <f t="shared" si="559"/>
        <v>5.6712999999999996</v>
      </c>
      <c r="CW195" s="27">
        <f t="shared" si="560"/>
        <v>0</v>
      </c>
      <c r="CX195" s="27">
        <v>7.17E-2</v>
      </c>
      <c r="CY195" s="27">
        <f t="shared" si="561"/>
        <v>7.17E-2</v>
      </c>
      <c r="CZ195" s="28"/>
      <c r="DA195" s="29">
        <f t="shared" si="562"/>
        <v>6.5918000000000001</v>
      </c>
      <c r="DB195" s="27">
        <f t="shared" si="590"/>
        <v>0</v>
      </c>
      <c r="DC195" s="29">
        <f t="shared" si="590"/>
        <v>7.17E-2</v>
      </c>
      <c r="DD195" s="27">
        <f t="shared" si="564"/>
        <v>7.17E-2</v>
      </c>
      <c r="DE195" s="27"/>
      <c r="DF195" s="29">
        <f t="shared" si="565"/>
        <v>20.794499999999999</v>
      </c>
      <c r="DG195" s="27">
        <f t="shared" si="591"/>
        <v>0.14749999999999999</v>
      </c>
      <c r="DH195" s="27">
        <f t="shared" si="566"/>
        <v>0</v>
      </c>
      <c r="DI195" s="27">
        <v>3.4299999999999997E-2</v>
      </c>
      <c r="DJ195" s="27">
        <f t="shared" si="592"/>
        <v>3.4299999999999997E-2</v>
      </c>
      <c r="DK195" s="28"/>
      <c r="DL195" s="29">
        <f t="shared" si="567"/>
        <v>21.715</v>
      </c>
      <c r="DM195" s="27">
        <f t="shared" si="593"/>
        <v>0.14749999999999999</v>
      </c>
      <c r="DN195" s="27">
        <f t="shared" si="593"/>
        <v>0</v>
      </c>
      <c r="DO195" s="27">
        <f t="shared" si="593"/>
        <v>3.4299999999999997E-2</v>
      </c>
      <c r="DP195" s="27">
        <f t="shared" si="568"/>
        <v>3.4299999999999997E-2</v>
      </c>
      <c r="DQ195" s="27"/>
      <c r="DR195" s="29">
        <f t="shared" si="569"/>
        <v>128.8603</v>
      </c>
      <c r="DS195" s="27">
        <f t="shared" si="594"/>
        <v>8.3299999999999999E-2</v>
      </c>
      <c r="DT195" s="27">
        <f t="shared" si="570"/>
        <v>0</v>
      </c>
      <c r="DU195" s="29">
        <v>2.8500000000000001E-2</v>
      </c>
      <c r="DV195" s="27">
        <f t="shared" si="595"/>
        <v>2.8500000000000001E-2</v>
      </c>
      <c r="DW195" s="28"/>
      <c r="DX195" s="29">
        <f t="shared" si="571"/>
        <v>129.7808</v>
      </c>
      <c r="DY195" s="27">
        <f t="shared" si="596"/>
        <v>8.3299999999999999E-2</v>
      </c>
      <c r="DZ195" s="27">
        <f t="shared" si="596"/>
        <v>0</v>
      </c>
      <c r="EA195" s="27">
        <f t="shared" si="596"/>
        <v>2.8500000000000001E-2</v>
      </c>
      <c r="EB195" s="27">
        <f t="shared" si="572"/>
        <v>2.8500000000000001E-2</v>
      </c>
      <c r="EC195" s="27"/>
      <c r="ED195" s="27"/>
      <c r="EE195" s="27"/>
      <c r="EF195" s="27"/>
      <c r="EG195" s="27"/>
      <c r="EH195" s="27"/>
      <c r="EI195" s="27"/>
      <c r="EJ195" s="127" t="s">
        <v>30</v>
      </c>
      <c r="EK195" s="133"/>
      <c r="EL195" s="133"/>
      <c r="EM195" s="133"/>
      <c r="EN195" s="133"/>
      <c r="EO195" s="31"/>
      <c r="EP195" s="29">
        <f t="shared" si="573"/>
        <v>3.1396999999999999</v>
      </c>
      <c r="EQ195" s="27">
        <v>0</v>
      </c>
      <c r="ER195" s="27">
        <v>0</v>
      </c>
      <c r="ES195" s="27">
        <v>0.12720000000000001</v>
      </c>
      <c r="ET195" s="27">
        <f t="shared" si="597"/>
        <v>0.12720000000000001</v>
      </c>
      <c r="EU195" s="31"/>
      <c r="EV195" s="29">
        <f t="shared" si="574"/>
        <v>6.5918000000000001</v>
      </c>
      <c r="EW195" s="27">
        <v>0</v>
      </c>
      <c r="EX195" s="27">
        <v>0</v>
      </c>
      <c r="EY195" s="27">
        <v>7.17E-2</v>
      </c>
      <c r="EZ195" s="27">
        <f t="shared" si="598"/>
        <v>7.17E-2</v>
      </c>
      <c r="FA195" s="31"/>
      <c r="FB195" s="29">
        <f t="shared" si="575"/>
        <v>21.715</v>
      </c>
      <c r="FC195" s="27">
        <v>0.14749999999999999</v>
      </c>
      <c r="FD195" s="27">
        <v>0</v>
      </c>
      <c r="FE195" s="27">
        <v>3.4329999999999999E-2</v>
      </c>
      <c r="FF195" s="27">
        <f t="shared" si="599"/>
        <v>3.4329999999999999E-2</v>
      </c>
      <c r="FG195" s="31"/>
      <c r="FH195" s="29">
        <f t="shared" si="576"/>
        <v>129.7808</v>
      </c>
      <c r="FI195" s="27">
        <v>8.3299999999999999E-2</v>
      </c>
      <c r="FJ195" s="27">
        <v>0</v>
      </c>
      <c r="FK195" s="27">
        <v>2.8500000000000001E-2</v>
      </c>
      <c r="FL195" s="27">
        <f t="shared" si="600"/>
        <v>2.8500000000000001E-2</v>
      </c>
      <c r="FM195" s="31"/>
      <c r="FN195" s="32">
        <f t="shared" si="531"/>
        <v>7</v>
      </c>
      <c r="FO195" s="32">
        <f t="shared" si="532"/>
        <v>2007</v>
      </c>
    </row>
    <row r="196" spans="2:171" ht="15" x14ac:dyDescent="0.2">
      <c r="B196" s="32">
        <v>2007</v>
      </c>
      <c r="C196" s="32">
        <v>8</v>
      </c>
      <c r="D196" s="27"/>
      <c r="E196" s="29">
        <f t="shared" si="536"/>
        <v>0.33689999999999998</v>
      </c>
      <c r="F196" s="27">
        <v>0.58750000000000002</v>
      </c>
      <c r="G196" s="27">
        <f t="shared" si="520"/>
        <v>0.27080000000000004</v>
      </c>
      <c r="H196" s="27">
        <f t="shared" si="537"/>
        <v>0.85830000000000006</v>
      </c>
      <c r="I196" s="27"/>
      <c r="J196" s="29">
        <f t="shared" si="538"/>
        <v>0.33689999999999998</v>
      </c>
      <c r="K196" s="27">
        <f t="shared" si="539"/>
        <v>0.58750000000000002</v>
      </c>
      <c r="L196" s="27">
        <f t="shared" si="521"/>
        <v>0.27080000000000004</v>
      </c>
      <c r="M196" s="27">
        <f t="shared" si="577"/>
        <v>0.85830000000000006</v>
      </c>
      <c r="N196" s="27"/>
      <c r="O196" s="29">
        <f t="shared" si="540"/>
        <v>0.98629999999999995</v>
      </c>
      <c r="P196" s="27">
        <f t="shared" si="580"/>
        <v>0.58750000000000002</v>
      </c>
      <c r="Q196" s="27">
        <f t="shared" si="522"/>
        <v>0.16400000000000001</v>
      </c>
      <c r="R196" s="27">
        <f t="shared" si="541"/>
        <v>0.75150000000000006</v>
      </c>
      <c r="S196" s="27"/>
      <c r="T196" s="29">
        <f t="shared" si="542"/>
        <v>4.4382999999999999</v>
      </c>
      <c r="U196" s="27">
        <f t="shared" si="581"/>
        <v>0.58750000000000002</v>
      </c>
      <c r="V196" s="27">
        <f t="shared" si="523"/>
        <v>0.1085</v>
      </c>
      <c r="W196" s="27">
        <f t="shared" si="543"/>
        <v>0.69600000000000006</v>
      </c>
      <c r="X196" s="27"/>
      <c r="Y196" s="29">
        <f t="shared" si="544"/>
        <v>20.482099999999999</v>
      </c>
      <c r="Z196" s="27">
        <v>0.14749999999999999</v>
      </c>
      <c r="AA196" s="27">
        <f t="shared" si="582"/>
        <v>0.58750000000000002</v>
      </c>
      <c r="AB196" s="27">
        <f t="shared" si="524"/>
        <v>6.3099999999999989E-2</v>
      </c>
      <c r="AC196" s="27">
        <f t="shared" si="545"/>
        <v>0.65060000000000007</v>
      </c>
      <c r="AD196" s="27"/>
      <c r="AE196" s="29">
        <f t="shared" si="546"/>
        <v>5.3589000000000002</v>
      </c>
      <c r="AF196" s="52">
        <v>0.58750000000000002</v>
      </c>
      <c r="AG196" s="27">
        <f t="shared" si="525"/>
        <v>9.9900000000000003E-2</v>
      </c>
      <c r="AH196" s="27">
        <f t="shared" si="547"/>
        <v>0.68740000000000001</v>
      </c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9">
        <f t="shared" si="548"/>
        <v>20.482099999999999</v>
      </c>
      <c r="BC196" s="27">
        <f t="shared" si="526"/>
        <v>0.14749999999999999</v>
      </c>
      <c r="BD196" s="27">
        <f t="shared" si="527"/>
        <v>0.58750000000000002</v>
      </c>
      <c r="BE196" s="27">
        <f t="shared" si="528"/>
        <v>5.6899999999999992E-2</v>
      </c>
      <c r="BF196" s="27">
        <f t="shared" si="549"/>
        <v>0.64439999999999997</v>
      </c>
      <c r="BG196" s="27"/>
      <c r="BH196" s="29">
        <f t="shared" si="550"/>
        <v>128.5479</v>
      </c>
      <c r="BI196" s="27">
        <v>8.3299999999999999E-2</v>
      </c>
      <c r="BJ196" s="27">
        <f t="shared" si="583"/>
        <v>0.58750000000000002</v>
      </c>
      <c r="BK196" s="27">
        <f t="shared" si="529"/>
        <v>5.11E-2</v>
      </c>
      <c r="BL196" s="27">
        <f t="shared" si="551"/>
        <v>0.63860000000000006</v>
      </c>
      <c r="BM196" s="27"/>
      <c r="BN196" s="27"/>
      <c r="BO196" s="27"/>
      <c r="BP196" s="27"/>
      <c r="BQ196" s="27"/>
      <c r="BR196" s="27"/>
      <c r="BS196" s="27"/>
      <c r="BT196" s="127" t="s">
        <v>30</v>
      </c>
      <c r="BU196" s="133"/>
      <c r="BV196" s="133"/>
      <c r="BW196" s="133"/>
      <c r="BX196" s="133"/>
      <c r="BY196" s="31"/>
      <c r="BZ196" s="29">
        <f t="shared" si="552"/>
        <v>5.3589000000000002</v>
      </c>
      <c r="CA196" s="27">
        <f t="shared" si="553"/>
        <v>0</v>
      </c>
      <c r="CB196" s="27">
        <f t="shared" si="584"/>
        <v>0.58750000000000002</v>
      </c>
      <c r="CC196" s="27">
        <f t="shared" si="533"/>
        <v>9.9900000000000003E-2</v>
      </c>
      <c r="CD196" s="27">
        <f t="shared" si="585"/>
        <v>0.68740000000000001</v>
      </c>
      <c r="CE196" s="28"/>
      <c r="CF196" s="29">
        <f t="shared" si="554"/>
        <v>230.8931</v>
      </c>
      <c r="CG196" s="27">
        <v>6.4899999999999999E-2</v>
      </c>
      <c r="CH196" s="27">
        <f t="shared" si="586"/>
        <v>0.58750000000000002</v>
      </c>
      <c r="CI196" s="27">
        <f t="shared" si="530"/>
        <v>4.1499999999999995E-2</v>
      </c>
      <c r="CJ196" s="27">
        <f t="shared" si="587"/>
        <v>0.629</v>
      </c>
      <c r="CK196" s="28"/>
      <c r="CL196" s="29">
        <f t="shared" si="555"/>
        <v>2.2191999999999998</v>
      </c>
      <c r="CM196" s="27">
        <v>0</v>
      </c>
      <c r="CN196" s="27">
        <v>0.12720000000000001</v>
      </c>
      <c r="CO196" s="27">
        <f t="shared" si="588"/>
        <v>0.12720000000000001</v>
      </c>
      <c r="CP196" s="28"/>
      <c r="CQ196" s="29">
        <f t="shared" si="556"/>
        <v>3.1396999999999999</v>
      </c>
      <c r="CR196" s="27">
        <f t="shared" si="589"/>
        <v>0</v>
      </c>
      <c r="CS196" s="27">
        <f t="shared" si="589"/>
        <v>0.12720000000000001</v>
      </c>
      <c r="CT196" s="27">
        <f t="shared" si="558"/>
        <v>0.12720000000000001</v>
      </c>
      <c r="CU196" s="28"/>
      <c r="CV196" s="29">
        <f t="shared" si="559"/>
        <v>5.6712999999999996</v>
      </c>
      <c r="CW196" s="27">
        <f t="shared" si="560"/>
        <v>0</v>
      </c>
      <c r="CX196" s="27">
        <v>7.17E-2</v>
      </c>
      <c r="CY196" s="27">
        <f t="shared" si="561"/>
        <v>7.17E-2</v>
      </c>
      <c r="CZ196" s="28"/>
      <c r="DA196" s="29">
        <f t="shared" si="562"/>
        <v>6.5918000000000001</v>
      </c>
      <c r="DB196" s="27">
        <f t="shared" si="590"/>
        <v>0</v>
      </c>
      <c r="DC196" s="29">
        <f t="shared" si="590"/>
        <v>7.17E-2</v>
      </c>
      <c r="DD196" s="27">
        <f t="shared" si="564"/>
        <v>7.17E-2</v>
      </c>
      <c r="DE196" s="27"/>
      <c r="DF196" s="29">
        <f t="shared" si="565"/>
        <v>20.794499999999999</v>
      </c>
      <c r="DG196" s="27">
        <f t="shared" si="591"/>
        <v>0.14749999999999999</v>
      </c>
      <c r="DH196" s="27">
        <f t="shared" si="566"/>
        <v>0</v>
      </c>
      <c r="DI196" s="27">
        <v>3.4299999999999997E-2</v>
      </c>
      <c r="DJ196" s="27">
        <f t="shared" si="592"/>
        <v>3.4299999999999997E-2</v>
      </c>
      <c r="DK196" s="28"/>
      <c r="DL196" s="29">
        <f t="shared" si="567"/>
        <v>21.715</v>
      </c>
      <c r="DM196" s="27">
        <f t="shared" ref="DM196:DO197" si="601">+DG196</f>
        <v>0.14749999999999999</v>
      </c>
      <c r="DN196" s="27">
        <f t="shared" si="601"/>
        <v>0</v>
      </c>
      <c r="DO196" s="27">
        <f t="shared" si="601"/>
        <v>3.4299999999999997E-2</v>
      </c>
      <c r="DP196" s="27">
        <f t="shared" si="568"/>
        <v>3.4299999999999997E-2</v>
      </c>
      <c r="DQ196" s="27"/>
      <c r="DR196" s="29">
        <f t="shared" si="569"/>
        <v>128.8603</v>
      </c>
      <c r="DS196" s="27">
        <f t="shared" si="594"/>
        <v>8.3299999999999999E-2</v>
      </c>
      <c r="DT196" s="27">
        <f t="shared" si="570"/>
        <v>0</v>
      </c>
      <c r="DU196" s="29">
        <v>2.8500000000000001E-2</v>
      </c>
      <c r="DV196" s="27">
        <f t="shared" si="595"/>
        <v>2.8500000000000001E-2</v>
      </c>
      <c r="DW196" s="28"/>
      <c r="DX196" s="29">
        <f t="shared" si="571"/>
        <v>129.7808</v>
      </c>
      <c r="DY196" s="27">
        <f t="shared" ref="DY196:EA197" si="602">+DS196</f>
        <v>8.3299999999999999E-2</v>
      </c>
      <c r="DZ196" s="27">
        <f t="shared" si="602"/>
        <v>0</v>
      </c>
      <c r="EA196" s="27">
        <f t="shared" si="602"/>
        <v>2.8500000000000001E-2</v>
      </c>
      <c r="EB196" s="27">
        <f t="shared" si="572"/>
        <v>2.8500000000000001E-2</v>
      </c>
      <c r="EC196" s="27"/>
      <c r="ED196" s="27"/>
      <c r="EE196" s="27"/>
      <c r="EF196" s="27"/>
      <c r="EG196" s="27"/>
      <c r="EH196" s="27"/>
      <c r="EI196" s="27"/>
      <c r="EJ196" s="127" t="s">
        <v>30</v>
      </c>
      <c r="EK196" s="133"/>
      <c r="EL196" s="133"/>
      <c r="EM196" s="133"/>
      <c r="EN196" s="133"/>
      <c r="EO196" s="31"/>
      <c r="EP196" s="29">
        <f t="shared" si="573"/>
        <v>3.1396999999999999</v>
      </c>
      <c r="EQ196" s="27">
        <v>0</v>
      </c>
      <c r="ER196" s="27">
        <v>0</v>
      </c>
      <c r="ES196" s="27">
        <v>0.12720000000000001</v>
      </c>
      <c r="ET196" s="27">
        <f t="shared" si="597"/>
        <v>0.12720000000000001</v>
      </c>
      <c r="EU196" s="31"/>
      <c r="EV196" s="29">
        <f t="shared" si="574"/>
        <v>6.5918000000000001</v>
      </c>
      <c r="EW196" s="27">
        <v>0</v>
      </c>
      <c r="EX196" s="27">
        <v>0</v>
      </c>
      <c r="EY196" s="27">
        <v>7.17E-2</v>
      </c>
      <c r="EZ196" s="27">
        <f t="shared" si="598"/>
        <v>7.17E-2</v>
      </c>
      <c r="FA196" s="31"/>
      <c r="FB196" s="29">
        <f t="shared" si="575"/>
        <v>21.715</v>
      </c>
      <c r="FC196" s="27">
        <v>0.14749999999999999</v>
      </c>
      <c r="FD196" s="27">
        <v>0</v>
      </c>
      <c r="FE196" s="27">
        <v>3.4329999999999999E-2</v>
      </c>
      <c r="FF196" s="27">
        <f t="shared" si="599"/>
        <v>3.4329999999999999E-2</v>
      </c>
      <c r="FG196" s="31"/>
      <c r="FH196" s="29">
        <f t="shared" si="576"/>
        <v>129.7808</v>
      </c>
      <c r="FI196" s="27">
        <v>8.3299999999999999E-2</v>
      </c>
      <c r="FJ196" s="27">
        <v>0</v>
      </c>
      <c r="FK196" s="27">
        <v>2.8500000000000001E-2</v>
      </c>
      <c r="FL196" s="27">
        <f t="shared" si="600"/>
        <v>2.8500000000000001E-2</v>
      </c>
      <c r="FM196" s="31"/>
      <c r="FN196" s="32">
        <f t="shared" si="531"/>
        <v>8</v>
      </c>
      <c r="FO196" s="32">
        <f t="shared" si="532"/>
        <v>2007</v>
      </c>
    </row>
    <row r="197" spans="2:171" ht="15" x14ac:dyDescent="0.2">
      <c r="B197" s="32">
        <v>2007</v>
      </c>
      <c r="C197" s="32">
        <v>9</v>
      </c>
      <c r="D197" s="27"/>
      <c r="E197" s="29">
        <f t="shared" si="536"/>
        <v>0.33689999999999998</v>
      </c>
      <c r="F197" s="27">
        <v>0.54079999999999995</v>
      </c>
      <c r="G197" s="27">
        <f t="shared" si="520"/>
        <v>0.27080000000000004</v>
      </c>
      <c r="H197" s="27">
        <f t="shared" ref="H197:H202" si="603">(F197+G197)</f>
        <v>0.81159999999999999</v>
      </c>
      <c r="I197" s="27"/>
      <c r="J197" s="29">
        <f t="shared" si="538"/>
        <v>0.33689999999999998</v>
      </c>
      <c r="K197" s="27">
        <f t="shared" ref="K197:K202" si="604">+F197</f>
        <v>0.54079999999999995</v>
      </c>
      <c r="L197" s="27">
        <f t="shared" si="521"/>
        <v>0.27080000000000004</v>
      </c>
      <c r="M197" s="27">
        <f t="shared" si="577"/>
        <v>0.81159999999999999</v>
      </c>
      <c r="N197" s="27"/>
      <c r="O197" s="29">
        <f t="shared" si="540"/>
        <v>0.98629999999999995</v>
      </c>
      <c r="P197" s="27">
        <f t="shared" si="580"/>
        <v>0.54079999999999995</v>
      </c>
      <c r="Q197" s="27">
        <f t="shared" si="522"/>
        <v>0.16400000000000001</v>
      </c>
      <c r="R197" s="27">
        <f t="shared" ref="R197:R202" si="605">(P197+Q197)</f>
        <v>0.70479999999999998</v>
      </c>
      <c r="S197" s="27"/>
      <c r="T197" s="29">
        <f t="shared" si="542"/>
        <v>4.4382999999999999</v>
      </c>
      <c r="U197" s="27">
        <f t="shared" si="581"/>
        <v>0.54079999999999995</v>
      </c>
      <c r="V197" s="27">
        <f t="shared" si="523"/>
        <v>0.1085</v>
      </c>
      <c r="W197" s="27">
        <f t="shared" ref="W197:W202" si="606">(U197+V197)</f>
        <v>0.64929999999999999</v>
      </c>
      <c r="X197" s="27"/>
      <c r="Y197" s="29">
        <f t="shared" si="544"/>
        <v>20.482099999999999</v>
      </c>
      <c r="Z197" s="27">
        <v>0.14749999999999999</v>
      </c>
      <c r="AA197" s="27">
        <f t="shared" si="582"/>
        <v>0.54079999999999995</v>
      </c>
      <c r="AB197" s="27">
        <f t="shared" si="524"/>
        <v>6.3099999999999989E-2</v>
      </c>
      <c r="AC197" s="27">
        <f t="shared" ref="AC197:AC202" si="607">(AA197+AB197)</f>
        <v>0.60389999999999988</v>
      </c>
      <c r="AD197" s="27"/>
      <c r="AE197" s="29">
        <f t="shared" si="546"/>
        <v>5.3589000000000002</v>
      </c>
      <c r="AF197" s="52">
        <v>0.54079999999999995</v>
      </c>
      <c r="AG197" s="27">
        <f t="shared" si="525"/>
        <v>9.9900000000000003E-2</v>
      </c>
      <c r="AH197" s="27">
        <f t="shared" ref="AH197:AH202" si="608">(AF197+AG197)</f>
        <v>0.64069999999999994</v>
      </c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9">
        <f t="shared" si="548"/>
        <v>20.482099999999999</v>
      </c>
      <c r="BC197" s="27">
        <f t="shared" si="526"/>
        <v>0.14749999999999999</v>
      </c>
      <c r="BD197" s="27">
        <f t="shared" si="527"/>
        <v>0.54079999999999995</v>
      </c>
      <c r="BE197" s="27">
        <f t="shared" si="528"/>
        <v>5.6899999999999992E-2</v>
      </c>
      <c r="BF197" s="27">
        <f t="shared" ref="BF197:BF202" si="609">(BD197+BE197)</f>
        <v>0.5976999999999999</v>
      </c>
      <c r="BG197" s="27"/>
      <c r="BH197" s="29">
        <f t="shared" si="550"/>
        <v>128.5479</v>
      </c>
      <c r="BI197" s="27">
        <v>8.3299999999999999E-2</v>
      </c>
      <c r="BJ197" s="27">
        <f t="shared" si="583"/>
        <v>0.54079999999999995</v>
      </c>
      <c r="BK197" s="27">
        <f t="shared" si="529"/>
        <v>5.11E-2</v>
      </c>
      <c r="BL197" s="27">
        <f t="shared" ref="BL197:BL202" si="610">(BJ197+BK197)</f>
        <v>0.59189999999999998</v>
      </c>
      <c r="BM197" s="27"/>
      <c r="BN197" s="27"/>
      <c r="BO197" s="27"/>
      <c r="BP197" s="27"/>
      <c r="BQ197" s="27"/>
      <c r="BR197" s="27"/>
      <c r="BS197" s="27"/>
      <c r="BT197" s="127" t="s">
        <v>30</v>
      </c>
      <c r="BU197" s="133"/>
      <c r="BV197" s="133"/>
      <c r="BW197" s="133"/>
      <c r="BX197" s="133"/>
      <c r="BY197" s="31"/>
      <c r="BZ197" s="29">
        <f t="shared" si="552"/>
        <v>5.3589000000000002</v>
      </c>
      <c r="CA197" s="27">
        <f t="shared" si="553"/>
        <v>0</v>
      </c>
      <c r="CB197" s="27">
        <f t="shared" si="584"/>
        <v>0.54079999999999995</v>
      </c>
      <c r="CC197" s="27">
        <f t="shared" si="533"/>
        <v>9.9900000000000003E-2</v>
      </c>
      <c r="CD197" s="27">
        <f t="shared" si="585"/>
        <v>0.64069999999999994</v>
      </c>
      <c r="CE197" s="28"/>
      <c r="CF197" s="29">
        <f t="shared" si="554"/>
        <v>230.8931</v>
      </c>
      <c r="CG197" s="27">
        <v>6.4899999999999999E-2</v>
      </c>
      <c r="CH197" s="27">
        <f t="shared" si="586"/>
        <v>0.54079999999999995</v>
      </c>
      <c r="CI197" s="27">
        <f t="shared" si="530"/>
        <v>4.1499999999999995E-2</v>
      </c>
      <c r="CJ197" s="27">
        <f t="shared" si="587"/>
        <v>0.58229999999999993</v>
      </c>
      <c r="CK197" s="28"/>
      <c r="CL197" s="29">
        <f t="shared" si="555"/>
        <v>2.2191999999999998</v>
      </c>
      <c r="CM197" s="27">
        <v>0</v>
      </c>
      <c r="CN197" s="27">
        <v>0.12720000000000001</v>
      </c>
      <c r="CO197" s="27">
        <f t="shared" si="588"/>
        <v>0.12720000000000001</v>
      </c>
      <c r="CP197" s="28"/>
      <c r="CQ197" s="29">
        <f t="shared" si="556"/>
        <v>3.1396999999999999</v>
      </c>
      <c r="CR197" s="27">
        <f t="shared" ref="CR197:CS199" si="611">+CM197</f>
        <v>0</v>
      </c>
      <c r="CS197" s="27">
        <f t="shared" si="611"/>
        <v>0.12720000000000001</v>
      </c>
      <c r="CT197" s="27">
        <f t="shared" ref="CT197:CT202" si="612">(CR197+CS197)</f>
        <v>0.12720000000000001</v>
      </c>
      <c r="CU197" s="28"/>
      <c r="CV197" s="29">
        <f t="shared" si="559"/>
        <v>5.6712999999999996</v>
      </c>
      <c r="CW197" s="27">
        <f t="shared" ref="CW197:CW202" si="613">+CR197</f>
        <v>0</v>
      </c>
      <c r="CX197" s="27">
        <v>7.17E-2</v>
      </c>
      <c r="CY197" s="27">
        <f t="shared" ref="CY197:CY202" si="614">(CW197+CX197)</f>
        <v>7.17E-2</v>
      </c>
      <c r="CZ197" s="28"/>
      <c r="DA197" s="29">
        <f t="shared" si="562"/>
        <v>6.5918000000000001</v>
      </c>
      <c r="DB197" s="27">
        <f t="shared" ref="DB197:DC199" si="615">+CW197</f>
        <v>0</v>
      </c>
      <c r="DC197" s="29">
        <f t="shared" si="615"/>
        <v>7.17E-2</v>
      </c>
      <c r="DD197" s="27">
        <f t="shared" ref="DD197:DD202" si="616">(DB197+DC197)</f>
        <v>7.17E-2</v>
      </c>
      <c r="DE197" s="27"/>
      <c r="DF197" s="29">
        <f t="shared" si="565"/>
        <v>20.794499999999999</v>
      </c>
      <c r="DG197" s="27">
        <f t="shared" si="591"/>
        <v>0.14749999999999999</v>
      </c>
      <c r="DH197" s="27">
        <f t="shared" ref="DH197:DH202" si="617">+DB197</f>
        <v>0</v>
      </c>
      <c r="DI197" s="27">
        <v>3.4299999999999997E-2</v>
      </c>
      <c r="DJ197" s="27">
        <f t="shared" si="592"/>
        <v>3.4299999999999997E-2</v>
      </c>
      <c r="DK197" s="28"/>
      <c r="DL197" s="29">
        <f t="shared" si="567"/>
        <v>21.715</v>
      </c>
      <c r="DM197" s="27">
        <f t="shared" si="601"/>
        <v>0.14749999999999999</v>
      </c>
      <c r="DN197" s="27">
        <f t="shared" si="601"/>
        <v>0</v>
      </c>
      <c r="DO197" s="27">
        <f t="shared" si="601"/>
        <v>3.4299999999999997E-2</v>
      </c>
      <c r="DP197" s="27">
        <f t="shared" ref="DP197:DP202" si="618">(DN197+DO197)</f>
        <v>3.4299999999999997E-2</v>
      </c>
      <c r="DQ197" s="27"/>
      <c r="DR197" s="29">
        <f t="shared" si="569"/>
        <v>128.8603</v>
      </c>
      <c r="DS197" s="27">
        <f t="shared" si="594"/>
        <v>8.3299999999999999E-2</v>
      </c>
      <c r="DT197" s="27">
        <f t="shared" ref="DT197:DT202" si="619">+DN197</f>
        <v>0</v>
      </c>
      <c r="DU197" s="29">
        <v>2.8500000000000001E-2</v>
      </c>
      <c r="DV197" s="27">
        <f t="shared" si="595"/>
        <v>2.8500000000000001E-2</v>
      </c>
      <c r="DW197" s="28"/>
      <c r="DX197" s="29">
        <f t="shared" si="571"/>
        <v>129.7808</v>
      </c>
      <c r="DY197" s="27">
        <f t="shared" si="602"/>
        <v>8.3299999999999999E-2</v>
      </c>
      <c r="DZ197" s="27">
        <f t="shared" si="602"/>
        <v>0</v>
      </c>
      <c r="EA197" s="27">
        <f t="shared" si="602"/>
        <v>2.8500000000000001E-2</v>
      </c>
      <c r="EB197" s="27">
        <f t="shared" ref="EB197:EB202" si="620">(DZ197+EA197)</f>
        <v>2.8500000000000001E-2</v>
      </c>
      <c r="EC197" s="27"/>
      <c r="ED197" s="27"/>
      <c r="EE197" s="27"/>
      <c r="EF197" s="27"/>
      <c r="EG197" s="27"/>
      <c r="EH197" s="27"/>
      <c r="EI197" s="27"/>
      <c r="EJ197" s="127" t="s">
        <v>30</v>
      </c>
      <c r="EK197" s="133"/>
      <c r="EL197" s="133"/>
      <c r="EM197" s="133"/>
      <c r="EN197" s="133"/>
      <c r="EO197" s="31"/>
      <c r="EP197" s="29">
        <f t="shared" si="573"/>
        <v>3.1396999999999999</v>
      </c>
      <c r="EQ197" s="27">
        <v>0</v>
      </c>
      <c r="ER197" s="27">
        <v>0</v>
      </c>
      <c r="ES197" s="27">
        <v>0.12720000000000001</v>
      </c>
      <c r="ET197" s="27">
        <f t="shared" si="597"/>
        <v>0.12720000000000001</v>
      </c>
      <c r="EU197" s="31"/>
      <c r="EV197" s="29">
        <f t="shared" si="574"/>
        <v>6.5918000000000001</v>
      </c>
      <c r="EW197" s="27">
        <v>0</v>
      </c>
      <c r="EX197" s="27">
        <v>0</v>
      </c>
      <c r="EY197" s="27">
        <v>7.17E-2</v>
      </c>
      <c r="EZ197" s="27">
        <f t="shared" si="598"/>
        <v>7.17E-2</v>
      </c>
      <c r="FA197" s="31"/>
      <c r="FB197" s="29">
        <f t="shared" si="575"/>
        <v>21.715</v>
      </c>
      <c r="FC197" s="27">
        <v>0.14749999999999999</v>
      </c>
      <c r="FD197" s="27">
        <v>0</v>
      </c>
      <c r="FE197" s="27">
        <v>3.4329999999999999E-2</v>
      </c>
      <c r="FF197" s="27">
        <f t="shared" si="599"/>
        <v>3.4329999999999999E-2</v>
      </c>
      <c r="FG197" s="31"/>
      <c r="FH197" s="29">
        <f t="shared" si="576"/>
        <v>129.7808</v>
      </c>
      <c r="FI197" s="27">
        <v>8.3299999999999999E-2</v>
      </c>
      <c r="FJ197" s="27">
        <v>0</v>
      </c>
      <c r="FK197" s="27">
        <v>2.8500000000000001E-2</v>
      </c>
      <c r="FL197" s="27">
        <f t="shared" si="600"/>
        <v>2.8500000000000001E-2</v>
      </c>
      <c r="FM197" s="31"/>
      <c r="FN197" s="32">
        <f t="shared" si="531"/>
        <v>9</v>
      </c>
      <c r="FO197" s="32">
        <f t="shared" si="532"/>
        <v>2007</v>
      </c>
    </row>
    <row r="198" spans="2:171" ht="15" x14ac:dyDescent="0.2">
      <c r="B198" s="32">
        <v>2007</v>
      </c>
      <c r="C198" s="32">
        <v>10</v>
      </c>
      <c r="D198" s="27"/>
      <c r="E198" s="29">
        <f t="shared" si="536"/>
        <v>0.33689999999999998</v>
      </c>
      <c r="F198" s="27">
        <v>0.6018</v>
      </c>
      <c r="G198" s="27">
        <f t="shared" si="520"/>
        <v>0.27080000000000004</v>
      </c>
      <c r="H198" s="27">
        <f t="shared" si="603"/>
        <v>0.87260000000000004</v>
      </c>
      <c r="I198" s="27"/>
      <c r="J198" s="29">
        <f t="shared" si="538"/>
        <v>0.33689999999999998</v>
      </c>
      <c r="K198" s="27">
        <f t="shared" si="604"/>
        <v>0.6018</v>
      </c>
      <c r="L198" s="27">
        <f t="shared" si="521"/>
        <v>0.27080000000000004</v>
      </c>
      <c r="M198" s="27">
        <f t="shared" ref="M198:M203" si="621">(K198+L198)</f>
        <v>0.87260000000000004</v>
      </c>
      <c r="N198" s="27"/>
      <c r="O198" s="29">
        <f t="shared" si="540"/>
        <v>0.98629999999999995</v>
      </c>
      <c r="P198" s="27">
        <f t="shared" si="580"/>
        <v>0.6018</v>
      </c>
      <c r="Q198" s="27">
        <f t="shared" si="522"/>
        <v>0.16400000000000001</v>
      </c>
      <c r="R198" s="27">
        <f t="shared" si="605"/>
        <v>0.76580000000000004</v>
      </c>
      <c r="S198" s="27"/>
      <c r="T198" s="29">
        <f t="shared" si="542"/>
        <v>4.4382999999999999</v>
      </c>
      <c r="U198" s="27">
        <f t="shared" si="581"/>
        <v>0.6018</v>
      </c>
      <c r="V198" s="27">
        <f t="shared" si="523"/>
        <v>0.1085</v>
      </c>
      <c r="W198" s="27">
        <f t="shared" si="606"/>
        <v>0.71030000000000004</v>
      </c>
      <c r="X198" s="27"/>
      <c r="Y198" s="29">
        <f t="shared" si="544"/>
        <v>20.482099999999999</v>
      </c>
      <c r="Z198" s="27">
        <v>0.14749999999999999</v>
      </c>
      <c r="AA198" s="27">
        <f t="shared" si="582"/>
        <v>0.6018</v>
      </c>
      <c r="AB198" s="27">
        <f t="shared" si="524"/>
        <v>6.3099999999999989E-2</v>
      </c>
      <c r="AC198" s="27">
        <f t="shared" si="607"/>
        <v>0.66490000000000005</v>
      </c>
      <c r="AD198" s="27"/>
      <c r="AE198" s="29">
        <f t="shared" si="546"/>
        <v>5.3589000000000002</v>
      </c>
      <c r="AF198" s="52">
        <v>0.6018</v>
      </c>
      <c r="AG198" s="27">
        <f t="shared" si="525"/>
        <v>9.9900000000000003E-2</v>
      </c>
      <c r="AH198" s="27">
        <f t="shared" si="608"/>
        <v>0.70169999999999999</v>
      </c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9">
        <f t="shared" si="548"/>
        <v>20.482099999999999</v>
      </c>
      <c r="BC198" s="27">
        <f t="shared" si="526"/>
        <v>0.14749999999999999</v>
      </c>
      <c r="BD198" s="27">
        <f t="shared" si="527"/>
        <v>0.6018</v>
      </c>
      <c r="BE198" s="27">
        <f t="shared" si="528"/>
        <v>5.6899999999999992E-2</v>
      </c>
      <c r="BF198" s="27">
        <f t="shared" si="609"/>
        <v>0.65869999999999995</v>
      </c>
      <c r="BG198" s="27"/>
      <c r="BH198" s="29">
        <f t="shared" si="550"/>
        <v>128.5479</v>
      </c>
      <c r="BI198" s="27">
        <v>8.3299999999999999E-2</v>
      </c>
      <c r="BJ198" s="27">
        <f t="shared" si="583"/>
        <v>0.6018</v>
      </c>
      <c r="BK198" s="27">
        <f t="shared" si="529"/>
        <v>5.11E-2</v>
      </c>
      <c r="BL198" s="27">
        <f t="shared" si="610"/>
        <v>0.65290000000000004</v>
      </c>
      <c r="BM198" s="27"/>
      <c r="BN198" s="27"/>
      <c r="BO198" s="27"/>
      <c r="BP198" s="27"/>
      <c r="BQ198" s="27"/>
      <c r="BR198" s="27"/>
      <c r="BS198" s="27"/>
      <c r="BT198" s="127" t="s">
        <v>30</v>
      </c>
      <c r="BU198" s="133"/>
      <c r="BV198" s="133"/>
      <c r="BW198" s="133"/>
      <c r="BX198" s="133"/>
      <c r="BY198" s="31"/>
      <c r="BZ198" s="29">
        <f t="shared" si="552"/>
        <v>5.3589000000000002</v>
      </c>
      <c r="CA198" s="27">
        <f t="shared" si="553"/>
        <v>0</v>
      </c>
      <c r="CB198" s="27">
        <f t="shared" si="584"/>
        <v>0.6018</v>
      </c>
      <c r="CC198" s="27">
        <f t="shared" si="533"/>
        <v>9.9900000000000003E-2</v>
      </c>
      <c r="CD198" s="27">
        <f t="shared" si="585"/>
        <v>0.70169999999999999</v>
      </c>
      <c r="CE198" s="28"/>
      <c r="CF198" s="29">
        <f t="shared" si="554"/>
        <v>230.8931</v>
      </c>
      <c r="CG198" s="27">
        <v>6.4899999999999999E-2</v>
      </c>
      <c r="CH198" s="27">
        <f t="shared" si="586"/>
        <v>0.6018</v>
      </c>
      <c r="CI198" s="27">
        <f t="shared" si="530"/>
        <v>4.1499999999999995E-2</v>
      </c>
      <c r="CJ198" s="27">
        <f t="shared" si="587"/>
        <v>0.64329999999999998</v>
      </c>
      <c r="CK198" s="28"/>
      <c r="CL198" s="29">
        <f t="shared" si="555"/>
        <v>2.2191999999999998</v>
      </c>
      <c r="CM198" s="27">
        <v>0</v>
      </c>
      <c r="CN198" s="27">
        <v>0.12720000000000001</v>
      </c>
      <c r="CO198" s="27">
        <f t="shared" si="588"/>
        <v>0.12720000000000001</v>
      </c>
      <c r="CP198" s="28"/>
      <c r="CQ198" s="29">
        <f t="shared" si="556"/>
        <v>3.1396999999999999</v>
      </c>
      <c r="CR198" s="27">
        <f t="shared" si="611"/>
        <v>0</v>
      </c>
      <c r="CS198" s="27">
        <f t="shared" si="611"/>
        <v>0.12720000000000001</v>
      </c>
      <c r="CT198" s="27">
        <f t="shared" si="612"/>
        <v>0.12720000000000001</v>
      </c>
      <c r="CU198" s="28"/>
      <c r="CV198" s="29">
        <f t="shared" si="559"/>
        <v>5.6712999999999996</v>
      </c>
      <c r="CW198" s="27">
        <f t="shared" si="613"/>
        <v>0</v>
      </c>
      <c r="CX198" s="27">
        <v>7.17E-2</v>
      </c>
      <c r="CY198" s="27">
        <f t="shared" si="614"/>
        <v>7.17E-2</v>
      </c>
      <c r="CZ198" s="28"/>
      <c r="DA198" s="29">
        <f t="shared" si="562"/>
        <v>6.5918000000000001</v>
      </c>
      <c r="DB198" s="27">
        <f t="shared" si="615"/>
        <v>0</v>
      </c>
      <c r="DC198" s="29">
        <f t="shared" si="615"/>
        <v>7.17E-2</v>
      </c>
      <c r="DD198" s="27">
        <f t="shared" si="616"/>
        <v>7.17E-2</v>
      </c>
      <c r="DE198" s="27"/>
      <c r="DF198" s="29">
        <f t="shared" si="565"/>
        <v>20.794499999999999</v>
      </c>
      <c r="DG198" s="27">
        <f t="shared" si="591"/>
        <v>0.14749999999999999</v>
      </c>
      <c r="DH198" s="27">
        <f t="shared" si="617"/>
        <v>0</v>
      </c>
      <c r="DI198" s="27">
        <v>3.4299999999999997E-2</v>
      </c>
      <c r="DJ198" s="27">
        <f t="shared" si="592"/>
        <v>3.4299999999999997E-2</v>
      </c>
      <c r="DK198" s="28"/>
      <c r="DL198" s="29">
        <f t="shared" si="567"/>
        <v>21.715</v>
      </c>
      <c r="DM198" s="27">
        <f t="shared" ref="DM198:DO199" si="622">+DG198</f>
        <v>0.14749999999999999</v>
      </c>
      <c r="DN198" s="27">
        <f t="shared" si="622"/>
        <v>0</v>
      </c>
      <c r="DO198" s="27">
        <f t="shared" si="622"/>
        <v>3.4299999999999997E-2</v>
      </c>
      <c r="DP198" s="27">
        <f t="shared" si="618"/>
        <v>3.4299999999999997E-2</v>
      </c>
      <c r="DQ198" s="27"/>
      <c r="DR198" s="29">
        <f t="shared" si="569"/>
        <v>128.8603</v>
      </c>
      <c r="DS198" s="27">
        <f t="shared" si="594"/>
        <v>8.3299999999999999E-2</v>
      </c>
      <c r="DT198" s="27">
        <f t="shared" si="619"/>
        <v>0</v>
      </c>
      <c r="DU198" s="29">
        <v>2.8500000000000001E-2</v>
      </c>
      <c r="DV198" s="27">
        <f t="shared" si="595"/>
        <v>2.8500000000000001E-2</v>
      </c>
      <c r="DW198" s="28"/>
      <c r="DX198" s="29">
        <f t="shared" si="571"/>
        <v>129.7808</v>
      </c>
      <c r="DY198" s="27">
        <f t="shared" ref="DY198:EA199" si="623">+DS198</f>
        <v>8.3299999999999999E-2</v>
      </c>
      <c r="DZ198" s="27">
        <f t="shared" si="623"/>
        <v>0</v>
      </c>
      <c r="EA198" s="27">
        <f t="shared" si="623"/>
        <v>2.8500000000000001E-2</v>
      </c>
      <c r="EB198" s="27">
        <f t="shared" si="620"/>
        <v>2.8500000000000001E-2</v>
      </c>
      <c r="EC198" s="27"/>
      <c r="ED198" s="27"/>
      <c r="EE198" s="27"/>
      <c r="EF198" s="27"/>
      <c r="EG198" s="27"/>
      <c r="EH198" s="27"/>
      <c r="EI198" s="27"/>
      <c r="EJ198" s="127" t="s">
        <v>30</v>
      </c>
      <c r="EK198" s="133"/>
      <c r="EL198" s="133"/>
      <c r="EM198" s="133"/>
      <c r="EN198" s="133"/>
      <c r="EO198" s="31"/>
      <c r="EP198" s="29">
        <f t="shared" si="573"/>
        <v>3.1396999999999999</v>
      </c>
      <c r="EQ198" s="27">
        <v>0</v>
      </c>
      <c r="ER198" s="27">
        <v>0</v>
      </c>
      <c r="ES198" s="27">
        <v>0.12720000000000001</v>
      </c>
      <c r="ET198" s="27">
        <f t="shared" si="597"/>
        <v>0.12720000000000001</v>
      </c>
      <c r="EU198" s="31"/>
      <c r="EV198" s="29">
        <f t="shared" si="574"/>
        <v>6.5918000000000001</v>
      </c>
      <c r="EW198" s="27">
        <v>0</v>
      </c>
      <c r="EX198" s="27">
        <v>0</v>
      </c>
      <c r="EY198" s="27">
        <v>7.17E-2</v>
      </c>
      <c r="EZ198" s="27">
        <f t="shared" si="598"/>
        <v>7.17E-2</v>
      </c>
      <c r="FA198" s="31"/>
      <c r="FB198" s="29">
        <f t="shared" si="575"/>
        <v>21.715</v>
      </c>
      <c r="FC198" s="27">
        <v>0.14749999999999999</v>
      </c>
      <c r="FD198" s="27">
        <v>0</v>
      </c>
      <c r="FE198" s="27">
        <v>3.4329999999999999E-2</v>
      </c>
      <c r="FF198" s="27">
        <f t="shared" si="599"/>
        <v>3.4329999999999999E-2</v>
      </c>
      <c r="FG198" s="31"/>
      <c r="FH198" s="29">
        <f t="shared" si="576"/>
        <v>129.7808</v>
      </c>
      <c r="FI198" s="27">
        <v>8.3299999999999999E-2</v>
      </c>
      <c r="FJ198" s="27">
        <v>0</v>
      </c>
      <c r="FK198" s="27">
        <v>2.8500000000000001E-2</v>
      </c>
      <c r="FL198" s="27">
        <f t="shared" si="600"/>
        <v>2.8500000000000001E-2</v>
      </c>
      <c r="FM198" s="31"/>
      <c r="FN198" s="32">
        <f t="shared" si="531"/>
        <v>10</v>
      </c>
      <c r="FO198" s="32">
        <f t="shared" si="532"/>
        <v>2007</v>
      </c>
    </row>
    <row r="199" spans="2:171" ht="15" x14ac:dyDescent="0.2">
      <c r="B199" s="32">
        <v>2007</v>
      </c>
      <c r="C199" s="32">
        <v>11</v>
      </c>
      <c r="D199" s="27"/>
      <c r="E199" s="29">
        <f t="shared" si="536"/>
        <v>0.33689999999999998</v>
      </c>
      <c r="F199" s="27">
        <v>0.74550000000000005</v>
      </c>
      <c r="G199" s="27">
        <f t="shared" si="520"/>
        <v>0.27080000000000004</v>
      </c>
      <c r="H199" s="27">
        <f t="shared" si="603"/>
        <v>1.0163000000000002</v>
      </c>
      <c r="I199" s="27"/>
      <c r="J199" s="29">
        <f t="shared" si="538"/>
        <v>0.33689999999999998</v>
      </c>
      <c r="K199" s="27">
        <f t="shared" si="604"/>
        <v>0.74550000000000005</v>
      </c>
      <c r="L199" s="27">
        <f t="shared" si="521"/>
        <v>0.27080000000000004</v>
      </c>
      <c r="M199" s="27">
        <f t="shared" si="621"/>
        <v>1.0163000000000002</v>
      </c>
      <c r="N199" s="27"/>
      <c r="O199" s="29">
        <f t="shared" si="540"/>
        <v>0.98629999999999995</v>
      </c>
      <c r="P199" s="27">
        <f t="shared" si="580"/>
        <v>0.74550000000000005</v>
      </c>
      <c r="Q199" s="27">
        <f t="shared" si="522"/>
        <v>0.16400000000000001</v>
      </c>
      <c r="R199" s="27">
        <f t="shared" si="605"/>
        <v>0.90950000000000009</v>
      </c>
      <c r="S199" s="27"/>
      <c r="T199" s="29">
        <f t="shared" si="542"/>
        <v>4.4382999999999999</v>
      </c>
      <c r="U199" s="27">
        <f t="shared" si="581"/>
        <v>0.74550000000000005</v>
      </c>
      <c r="V199" s="27">
        <f t="shared" si="523"/>
        <v>0.1085</v>
      </c>
      <c r="W199" s="27">
        <f t="shared" si="606"/>
        <v>0.85400000000000009</v>
      </c>
      <c r="X199" s="27"/>
      <c r="Y199" s="29">
        <f t="shared" si="544"/>
        <v>20.482099999999999</v>
      </c>
      <c r="Z199" s="27">
        <v>0.14749999999999999</v>
      </c>
      <c r="AA199" s="27">
        <f t="shared" si="582"/>
        <v>0.74550000000000005</v>
      </c>
      <c r="AB199" s="27">
        <f t="shared" si="524"/>
        <v>6.3099999999999989E-2</v>
      </c>
      <c r="AC199" s="27">
        <f t="shared" si="607"/>
        <v>0.80859999999999999</v>
      </c>
      <c r="AD199" s="27"/>
      <c r="AE199" s="29">
        <f t="shared" si="546"/>
        <v>5.3589000000000002</v>
      </c>
      <c r="AF199" s="52">
        <v>0.66930000000000001</v>
      </c>
      <c r="AG199" s="27">
        <f t="shared" si="525"/>
        <v>9.9900000000000003E-2</v>
      </c>
      <c r="AH199" s="27">
        <f t="shared" si="608"/>
        <v>0.76919999999999999</v>
      </c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9">
        <f t="shared" si="548"/>
        <v>20.482099999999999</v>
      </c>
      <c r="BC199" s="27">
        <f t="shared" si="526"/>
        <v>0.14749999999999999</v>
      </c>
      <c r="BD199" s="27">
        <f t="shared" si="527"/>
        <v>0.66930000000000001</v>
      </c>
      <c r="BE199" s="27">
        <f t="shared" si="528"/>
        <v>5.6899999999999992E-2</v>
      </c>
      <c r="BF199" s="27">
        <f t="shared" si="609"/>
        <v>0.72619999999999996</v>
      </c>
      <c r="BG199" s="27"/>
      <c r="BH199" s="29">
        <f t="shared" si="550"/>
        <v>128.5479</v>
      </c>
      <c r="BI199" s="27">
        <v>8.3299999999999999E-2</v>
      </c>
      <c r="BJ199" s="27">
        <f t="shared" si="583"/>
        <v>0.66930000000000001</v>
      </c>
      <c r="BK199" s="27">
        <f t="shared" si="529"/>
        <v>5.11E-2</v>
      </c>
      <c r="BL199" s="27">
        <f t="shared" si="610"/>
        <v>0.72040000000000004</v>
      </c>
      <c r="BM199" s="27"/>
      <c r="BN199" s="27"/>
      <c r="BO199" s="27"/>
      <c r="BP199" s="27"/>
      <c r="BQ199" s="27"/>
      <c r="BR199" s="27"/>
      <c r="BS199" s="27"/>
      <c r="BT199" s="127" t="s">
        <v>30</v>
      </c>
      <c r="BU199" s="133"/>
      <c r="BV199" s="133"/>
      <c r="BW199" s="133"/>
      <c r="BX199" s="133"/>
      <c r="BY199" s="31"/>
      <c r="BZ199" s="29">
        <f t="shared" si="552"/>
        <v>5.3589000000000002</v>
      </c>
      <c r="CA199" s="27">
        <f t="shared" si="553"/>
        <v>0</v>
      </c>
      <c r="CB199" s="27">
        <f t="shared" si="584"/>
        <v>0.66930000000000001</v>
      </c>
      <c r="CC199" s="27">
        <f t="shared" si="533"/>
        <v>9.9900000000000003E-2</v>
      </c>
      <c r="CD199" s="27">
        <f t="shared" si="585"/>
        <v>0.76919999999999999</v>
      </c>
      <c r="CE199" s="28"/>
      <c r="CF199" s="29">
        <f t="shared" si="554"/>
        <v>230.8931</v>
      </c>
      <c r="CG199" s="27">
        <v>6.4899999999999999E-2</v>
      </c>
      <c r="CH199" s="27">
        <f t="shared" si="586"/>
        <v>0.66930000000000001</v>
      </c>
      <c r="CI199" s="27">
        <f t="shared" si="530"/>
        <v>4.1499999999999995E-2</v>
      </c>
      <c r="CJ199" s="27">
        <f t="shared" si="587"/>
        <v>0.71079999999999999</v>
      </c>
      <c r="CK199" s="28"/>
      <c r="CL199" s="29">
        <f t="shared" si="555"/>
        <v>2.2191999999999998</v>
      </c>
      <c r="CM199" s="27">
        <v>0</v>
      </c>
      <c r="CN199" s="27">
        <v>0.12720000000000001</v>
      </c>
      <c r="CO199" s="27">
        <f t="shared" si="588"/>
        <v>0.12720000000000001</v>
      </c>
      <c r="CP199" s="28"/>
      <c r="CQ199" s="29">
        <f t="shared" si="556"/>
        <v>3.1396999999999999</v>
      </c>
      <c r="CR199" s="27">
        <f t="shared" si="611"/>
        <v>0</v>
      </c>
      <c r="CS199" s="27">
        <f t="shared" si="611"/>
        <v>0.12720000000000001</v>
      </c>
      <c r="CT199" s="27">
        <f t="shared" si="612"/>
        <v>0.12720000000000001</v>
      </c>
      <c r="CU199" s="28"/>
      <c r="CV199" s="29">
        <f t="shared" si="559"/>
        <v>5.6712999999999996</v>
      </c>
      <c r="CW199" s="27">
        <f t="shared" si="613"/>
        <v>0</v>
      </c>
      <c r="CX199" s="27">
        <v>7.17E-2</v>
      </c>
      <c r="CY199" s="27">
        <f t="shared" si="614"/>
        <v>7.17E-2</v>
      </c>
      <c r="CZ199" s="28"/>
      <c r="DA199" s="29">
        <f t="shared" si="562"/>
        <v>6.5918000000000001</v>
      </c>
      <c r="DB199" s="27">
        <f t="shared" si="615"/>
        <v>0</v>
      </c>
      <c r="DC199" s="29">
        <f t="shared" si="615"/>
        <v>7.17E-2</v>
      </c>
      <c r="DD199" s="27">
        <f t="shared" si="616"/>
        <v>7.17E-2</v>
      </c>
      <c r="DE199" s="27"/>
      <c r="DF199" s="29">
        <f t="shared" si="565"/>
        <v>20.794499999999999</v>
      </c>
      <c r="DG199" s="27">
        <f t="shared" si="591"/>
        <v>0.14749999999999999</v>
      </c>
      <c r="DH199" s="27">
        <f t="shared" si="617"/>
        <v>0</v>
      </c>
      <c r="DI199" s="27">
        <v>3.4299999999999997E-2</v>
      </c>
      <c r="DJ199" s="27">
        <f t="shared" si="592"/>
        <v>3.4299999999999997E-2</v>
      </c>
      <c r="DK199" s="28"/>
      <c r="DL199" s="29">
        <f t="shared" si="567"/>
        <v>21.715</v>
      </c>
      <c r="DM199" s="27">
        <f t="shared" si="622"/>
        <v>0.14749999999999999</v>
      </c>
      <c r="DN199" s="27">
        <f t="shared" si="622"/>
        <v>0</v>
      </c>
      <c r="DO199" s="27">
        <f t="shared" si="622"/>
        <v>3.4299999999999997E-2</v>
      </c>
      <c r="DP199" s="27">
        <f t="shared" si="618"/>
        <v>3.4299999999999997E-2</v>
      </c>
      <c r="DQ199" s="27"/>
      <c r="DR199" s="29">
        <f t="shared" si="569"/>
        <v>128.8603</v>
      </c>
      <c r="DS199" s="27">
        <f t="shared" si="594"/>
        <v>8.3299999999999999E-2</v>
      </c>
      <c r="DT199" s="27">
        <f t="shared" si="619"/>
        <v>0</v>
      </c>
      <c r="DU199" s="29">
        <v>2.8500000000000001E-2</v>
      </c>
      <c r="DV199" s="27">
        <f t="shared" si="595"/>
        <v>2.8500000000000001E-2</v>
      </c>
      <c r="DW199" s="28"/>
      <c r="DX199" s="29">
        <f t="shared" si="571"/>
        <v>129.7808</v>
      </c>
      <c r="DY199" s="27">
        <f t="shared" si="623"/>
        <v>8.3299999999999999E-2</v>
      </c>
      <c r="DZ199" s="27">
        <f t="shared" si="623"/>
        <v>0</v>
      </c>
      <c r="EA199" s="27">
        <f t="shared" si="623"/>
        <v>2.8500000000000001E-2</v>
      </c>
      <c r="EB199" s="27">
        <f t="shared" si="620"/>
        <v>2.8500000000000001E-2</v>
      </c>
      <c r="EC199" s="27"/>
      <c r="ED199" s="27"/>
      <c r="EE199" s="27"/>
      <c r="EF199" s="27"/>
      <c r="EG199" s="27"/>
      <c r="EH199" s="27"/>
      <c r="EI199" s="27"/>
      <c r="EJ199" s="127" t="s">
        <v>30</v>
      </c>
      <c r="EK199" s="133"/>
      <c r="EL199" s="133"/>
      <c r="EM199" s="133"/>
      <c r="EN199" s="133"/>
      <c r="EO199" s="31"/>
      <c r="EP199" s="29">
        <f t="shared" si="573"/>
        <v>3.1396999999999999</v>
      </c>
      <c r="EQ199" s="27">
        <v>0</v>
      </c>
      <c r="ER199" s="27">
        <v>0</v>
      </c>
      <c r="ES199" s="27">
        <v>0.12720000000000001</v>
      </c>
      <c r="ET199" s="27">
        <f t="shared" si="597"/>
        <v>0.12720000000000001</v>
      </c>
      <c r="EU199" s="31"/>
      <c r="EV199" s="29">
        <f t="shared" si="574"/>
        <v>6.5918000000000001</v>
      </c>
      <c r="EW199" s="27">
        <v>0</v>
      </c>
      <c r="EX199" s="27">
        <v>0</v>
      </c>
      <c r="EY199" s="27">
        <v>7.17E-2</v>
      </c>
      <c r="EZ199" s="27">
        <f t="shared" si="598"/>
        <v>7.17E-2</v>
      </c>
      <c r="FA199" s="31"/>
      <c r="FB199" s="29">
        <f t="shared" si="575"/>
        <v>21.715</v>
      </c>
      <c r="FC199" s="27">
        <v>0.14749999999999999</v>
      </c>
      <c r="FD199" s="27">
        <v>0</v>
      </c>
      <c r="FE199" s="27">
        <v>3.4329999999999999E-2</v>
      </c>
      <c r="FF199" s="27">
        <f t="shared" si="599"/>
        <v>3.4329999999999999E-2</v>
      </c>
      <c r="FG199" s="31"/>
      <c r="FH199" s="29">
        <f t="shared" si="576"/>
        <v>129.7808</v>
      </c>
      <c r="FI199" s="27">
        <v>8.3299999999999999E-2</v>
      </c>
      <c r="FJ199" s="27">
        <v>0</v>
      </c>
      <c r="FK199" s="27">
        <v>2.8500000000000001E-2</v>
      </c>
      <c r="FL199" s="27">
        <f t="shared" si="600"/>
        <v>2.8500000000000001E-2</v>
      </c>
      <c r="FM199" s="31"/>
      <c r="FN199" s="32">
        <f t="shared" si="531"/>
        <v>11</v>
      </c>
      <c r="FO199" s="32">
        <f t="shared" si="532"/>
        <v>2007</v>
      </c>
    </row>
    <row r="200" spans="2:171" ht="15" x14ac:dyDescent="0.2">
      <c r="B200" s="32">
        <v>2007</v>
      </c>
      <c r="C200" s="32">
        <v>12</v>
      </c>
      <c r="D200" s="27"/>
      <c r="E200" s="29">
        <f t="shared" si="536"/>
        <v>0.33689999999999998</v>
      </c>
      <c r="F200" s="27">
        <v>0.75060000000000004</v>
      </c>
      <c r="G200" s="27">
        <f t="shared" si="520"/>
        <v>0.27080000000000004</v>
      </c>
      <c r="H200" s="27">
        <f t="shared" si="603"/>
        <v>1.0214000000000001</v>
      </c>
      <c r="I200" s="27"/>
      <c r="J200" s="29">
        <f t="shared" si="538"/>
        <v>0.33689999999999998</v>
      </c>
      <c r="K200" s="27">
        <f t="shared" si="604"/>
        <v>0.75060000000000004</v>
      </c>
      <c r="L200" s="27">
        <f t="shared" si="521"/>
        <v>0.27080000000000004</v>
      </c>
      <c r="M200" s="27">
        <f t="shared" si="621"/>
        <v>1.0214000000000001</v>
      </c>
      <c r="N200" s="27"/>
      <c r="O200" s="29">
        <f t="shared" si="540"/>
        <v>0.98629999999999995</v>
      </c>
      <c r="P200" s="27">
        <f t="shared" ref="P200:P205" si="624">+F200</f>
        <v>0.75060000000000004</v>
      </c>
      <c r="Q200" s="27">
        <f t="shared" si="522"/>
        <v>0.16400000000000001</v>
      </c>
      <c r="R200" s="27">
        <f t="shared" si="605"/>
        <v>0.91460000000000008</v>
      </c>
      <c r="S200" s="27"/>
      <c r="T200" s="29">
        <f t="shared" si="542"/>
        <v>4.4382999999999999</v>
      </c>
      <c r="U200" s="27">
        <f t="shared" ref="U200:U205" si="625">+P200</f>
        <v>0.75060000000000004</v>
      </c>
      <c r="V200" s="27">
        <f t="shared" si="523"/>
        <v>0.1085</v>
      </c>
      <c r="W200" s="27">
        <f t="shared" si="606"/>
        <v>0.85910000000000009</v>
      </c>
      <c r="X200" s="27"/>
      <c r="Y200" s="29">
        <f t="shared" si="544"/>
        <v>20.482099999999999</v>
      </c>
      <c r="Z200" s="27">
        <v>0.14749999999999999</v>
      </c>
      <c r="AA200" s="27">
        <f t="shared" ref="AA200:AA205" si="626">+U200</f>
        <v>0.75060000000000004</v>
      </c>
      <c r="AB200" s="27">
        <f t="shared" si="524"/>
        <v>6.3099999999999989E-2</v>
      </c>
      <c r="AC200" s="27">
        <f t="shared" si="607"/>
        <v>0.81370000000000009</v>
      </c>
      <c r="AD200" s="27"/>
      <c r="AE200" s="29">
        <f t="shared" si="546"/>
        <v>5.3589000000000002</v>
      </c>
      <c r="AF200" s="52">
        <v>0.68459999999999999</v>
      </c>
      <c r="AG200" s="27">
        <f t="shared" si="525"/>
        <v>9.9900000000000003E-2</v>
      </c>
      <c r="AH200" s="27">
        <f t="shared" si="608"/>
        <v>0.78449999999999998</v>
      </c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9">
        <f t="shared" si="548"/>
        <v>20.482099999999999</v>
      </c>
      <c r="BC200" s="27">
        <f t="shared" si="526"/>
        <v>0.14749999999999999</v>
      </c>
      <c r="BD200" s="27">
        <f t="shared" si="527"/>
        <v>0.68459999999999999</v>
      </c>
      <c r="BE200" s="27">
        <f t="shared" si="528"/>
        <v>5.6899999999999992E-2</v>
      </c>
      <c r="BF200" s="27">
        <f t="shared" si="609"/>
        <v>0.74149999999999994</v>
      </c>
      <c r="BG200" s="27"/>
      <c r="BH200" s="29">
        <f t="shared" si="550"/>
        <v>128.5479</v>
      </c>
      <c r="BI200" s="27">
        <v>8.3299999999999999E-2</v>
      </c>
      <c r="BJ200" s="27">
        <f t="shared" ref="BJ200:BJ205" si="627">+BD200</f>
        <v>0.68459999999999999</v>
      </c>
      <c r="BK200" s="27">
        <f t="shared" si="529"/>
        <v>5.11E-2</v>
      </c>
      <c r="BL200" s="27">
        <f t="shared" si="610"/>
        <v>0.73570000000000002</v>
      </c>
      <c r="BM200" s="27"/>
      <c r="BN200" s="27"/>
      <c r="BO200" s="27"/>
      <c r="BP200" s="27"/>
      <c r="BQ200" s="27"/>
      <c r="BR200" s="27"/>
      <c r="BS200" s="27"/>
      <c r="BT200" s="127" t="s">
        <v>30</v>
      </c>
      <c r="BU200" s="133"/>
      <c r="BV200" s="133"/>
      <c r="BW200" s="133"/>
      <c r="BX200" s="133"/>
      <c r="BY200" s="31"/>
      <c r="BZ200" s="29">
        <f t="shared" si="552"/>
        <v>5.3589000000000002</v>
      </c>
      <c r="CA200" s="27">
        <f t="shared" si="553"/>
        <v>0</v>
      </c>
      <c r="CB200" s="27">
        <f t="shared" ref="CB200:CB205" si="628">+BJ200</f>
        <v>0.68459999999999999</v>
      </c>
      <c r="CC200" s="27">
        <f t="shared" si="533"/>
        <v>9.9900000000000003E-2</v>
      </c>
      <c r="CD200" s="27">
        <f t="shared" ref="CD200:CD205" si="629">CB200+CC200</f>
        <v>0.78449999999999998</v>
      </c>
      <c r="CE200" s="28"/>
      <c r="CF200" s="29">
        <f t="shared" si="554"/>
        <v>230.8931</v>
      </c>
      <c r="CG200" s="27">
        <v>6.4899999999999999E-2</v>
      </c>
      <c r="CH200" s="27">
        <f t="shared" ref="CH200:CH205" si="630">CB200</f>
        <v>0.68459999999999999</v>
      </c>
      <c r="CI200" s="27">
        <f t="shared" si="530"/>
        <v>4.1499999999999995E-2</v>
      </c>
      <c r="CJ200" s="27">
        <f t="shared" ref="CJ200:CJ205" si="631">CH200+CI200</f>
        <v>0.72609999999999997</v>
      </c>
      <c r="CK200" s="28"/>
      <c r="CL200" s="29">
        <f t="shared" si="555"/>
        <v>2.2191999999999998</v>
      </c>
      <c r="CM200" s="27">
        <v>0</v>
      </c>
      <c r="CN200" s="27">
        <v>0.12720000000000001</v>
      </c>
      <c r="CO200" s="27">
        <f t="shared" ref="CO200:CO205" si="632">(CM200+CN200)</f>
        <v>0.12720000000000001</v>
      </c>
      <c r="CP200" s="28"/>
      <c r="CQ200" s="29">
        <f t="shared" si="556"/>
        <v>3.1396999999999999</v>
      </c>
      <c r="CR200" s="27">
        <f t="shared" ref="CR200:CS202" si="633">+CM200</f>
        <v>0</v>
      </c>
      <c r="CS200" s="27">
        <f t="shared" si="633"/>
        <v>0.12720000000000001</v>
      </c>
      <c r="CT200" s="27">
        <f t="shared" si="612"/>
        <v>0.12720000000000001</v>
      </c>
      <c r="CU200" s="28"/>
      <c r="CV200" s="29">
        <f t="shared" si="559"/>
        <v>5.6712999999999996</v>
      </c>
      <c r="CW200" s="27">
        <f t="shared" si="613"/>
        <v>0</v>
      </c>
      <c r="CX200" s="27">
        <v>7.17E-2</v>
      </c>
      <c r="CY200" s="27">
        <f t="shared" si="614"/>
        <v>7.17E-2</v>
      </c>
      <c r="CZ200" s="28"/>
      <c r="DA200" s="29">
        <f t="shared" si="562"/>
        <v>6.5918000000000001</v>
      </c>
      <c r="DB200" s="27">
        <f t="shared" ref="DB200:DC202" si="634">+CW200</f>
        <v>0</v>
      </c>
      <c r="DC200" s="29">
        <f t="shared" si="634"/>
        <v>7.17E-2</v>
      </c>
      <c r="DD200" s="27">
        <f t="shared" si="616"/>
        <v>7.17E-2</v>
      </c>
      <c r="DE200" s="27"/>
      <c r="DF200" s="29">
        <f t="shared" si="565"/>
        <v>20.794499999999999</v>
      </c>
      <c r="DG200" s="27">
        <f t="shared" ref="DG200:DG205" si="635">+BC200</f>
        <v>0.14749999999999999</v>
      </c>
      <c r="DH200" s="27">
        <f t="shared" si="617"/>
        <v>0</v>
      </c>
      <c r="DI200" s="27">
        <v>3.4299999999999997E-2</v>
      </c>
      <c r="DJ200" s="27">
        <f t="shared" ref="DJ200:DJ205" si="636">(DH200+DI200)</f>
        <v>3.4299999999999997E-2</v>
      </c>
      <c r="DK200" s="28"/>
      <c r="DL200" s="29">
        <f t="shared" si="567"/>
        <v>21.715</v>
      </c>
      <c r="DM200" s="27">
        <f t="shared" ref="DM200:DO201" si="637">+DG200</f>
        <v>0.14749999999999999</v>
      </c>
      <c r="DN200" s="27">
        <f t="shared" si="637"/>
        <v>0</v>
      </c>
      <c r="DO200" s="27">
        <f t="shared" si="637"/>
        <v>3.4299999999999997E-2</v>
      </c>
      <c r="DP200" s="27">
        <f t="shared" si="618"/>
        <v>3.4299999999999997E-2</v>
      </c>
      <c r="DQ200" s="27"/>
      <c r="DR200" s="29">
        <f t="shared" si="569"/>
        <v>128.8603</v>
      </c>
      <c r="DS200" s="27">
        <f t="shared" ref="DS200:DS205" si="638">+BI200</f>
        <v>8.3299999999999999E-2</v>
      </c>
      <c r="DT200" s="27">
        <f t="shared" si="619"/>
        <v>0</v>
      </c>
      <c r="DU200" s="29">
        <v>2.8500000000000001E-2</v>
      </c>
      <c r="DV200" s="27">
        <f t="shared" ref="DV200:DV205" si="639">(DT200+DU200)</f>
        <v>2.8500000000000001E-2</v>
      </c>
      <c r="DW200" s="28"/>
      <c r="DX200" s="29">
        <f t="shared" si="571"/>
        <v>129.7808</v>
      </c>
      <c r="DY200" s="27">
        <f t="shared" ref="DY200:EA201" si="640">+DS200</f>
        <v>8.3299999999999999E-2</v>
      </c>
      <c r="DZ200" s="27">
        <f t="shared" si="640"/>
        <v>0</v>
      </c>
      <c r="EA200" s="27">
        <f t="shared" si="640"/>
        <v>2.8500000000000001E-2</v>
      </c>
      <c r="EB200" s="27">
        <f t="shared" si="620"/>
        <v>2.8500000000000001E-2</v>
      </c>
      <c r="EC200" s="27"/>
      <c r="ED200" s="27"/>
      <c r="EE200" s="27"/>
      <c r="EF200" s="27"/>
      <c r="EG200" s="27"/>
      <c r="EH200" s="27"/>
      <c r="EI200" s="27"/>
      <c r="EJ200" s="127" t="s">
        <v>30</v>
      </c>
      <c r="EK200" s="133"/>
      <c r="EL200" s="133"/>
      <c r="EM200" s="133"/>
      <c r="EN200" s="133"/>
      <c r="EO200" s="31"/>
      <c r="EP200" s="29">
        <f t="shared" si="573"/>
        <v>3.1396999999999999</v>
      </c>
      <c r="EQ200" s="27">
        <v>0</v>
      </c>
      <c r="ER200" s="27">
        <v>0</v>
      </c>
      <c r="ES200" s="27">
        <v>0.12720000000000001</v>
      </c>
      <c r="ET200" s="27">
        <f t="shared" ref="ET200:ET205" si="641">ER200+ES200</f>
        <v>0.12720000000000001</v>
      </c>
      <c r="EU200" s="31"/>
      <c r="EV200" s="29">
        <f t="shared" si="574"/>
        <v>6.5918000000000001</v>
      </c>
      <c r="EW200" s="27">
        <v>0</v>
      </c>
      <c r="EX200" s="27">
        <v>0</v>
      </c>
      <c r="EY200" s="27">
        <v>7.17E-2</v>
      </c>
      <c r="EZ200" s="27">
        <f t="shared" ref="EZ200:EZ205" si="642">EX200+EY200</f>
        <v>7.17E-2</v>
      </c>
      <c r="FA200" s="31"/>
      <c r="FB200" s="29">
        <f t="shared" si="575"/>
        <v>21.715</v>
      </c>
      <c r="FC200" s="27">
        <v>0.14749999999999999</v>
      </c>
      <c r="FD200" s="27">
        <v>0</v>
      </c>
      <c r="FE200" s="27">
        <v>3.4329999999999999E-2</v>
      </c>
      <c r="FF200" s="27">
        <f t="shared" ref="FF200:FF205" si="643">FD200+FE200</f>
        <v>3.4329999999999999E-2</v>
      </c>
      <c r="FG200" s="31"/>
      <c r="FH200" s="29">
        <f t="shared" si="576"/>
        <v>129.7808</v>
      </c>
      <c r="FI200" s="27">
        <v>8.3299999999999999E-2</v>
      </c>
      <c r="FJ200" s="27">
        <v>0</v>
      </c>
      <c r="FK200" s="27">
        <v>2.8500000000000001E-2</v>
      </c>
      <c r="FL200" s="27">
        <f t="shared" ref="FL200:FL205" si="644">FJ200+FK200</f>
        <v>2.8500000000000001E-2</v>
      </c>
      <c r="FM200" s="31"/>
      <c r="FN200" s="32">
        <f t="shared" si="531"/>
        <v>12</v>
      </c>
      <c r="FO200" s="32">
        <f t="shared" si="532"/>
        <v>2007</v>
      </c>
    </row>
    <row r="201" spans="2:171" ht="15" x14ac:dyDescent="0.2">
      <c r="B201" s="32">
        <v>2008</v>
      </c>
      <c r="C201" s="32">
        <v>1</v>
      </c>
      <c r="D201" s="27"/>
      <c r="E201" s="29">
        <f t="shared" si="536"/>
        <v>0.33689999999999998</v>
      </c>
      <c r="F201" s="27">
        <v>0.75919999999999999</v>
      </c>
      <c r="G201" s="27">
        <f t="shared" si="520"/>
        <v>0.27080000000000004</v>
      </c>
      <c r="H201" s="27">
        <f t="shared" si="603"/>
        <v>1.03</v>
      </c>
      <c r="I201" s="27"/>
      <c r="J201" s="29">
        <f t="shared" si="538"/>
        <v>0.33689999999999998</v>
      </c>
      <c r="K201" s="27">
        <f t="shared" si="604"/>
        <v>0.75919999999999999</v>
      </c>
      <c r="L201" s="27">
        <f t="shared" si="521"/>
        <v>0.27080000000000004</v>
      </c>
      <c r="M201" s="27">
        <f t="shared" si="621"/>
        <v>1.03</v>
      </c>
      <c r="N201" s="27"/>
      <c r="O201" s="29">
        <f t="shared" si="540"/>
        <v>0.98629999999999995</v>
      </c>
      <c r="P201" s="27">
        <f t="shared" si="624"/>
        <v>0.75919999999999999</v>
      </c>
      <c r="Q201" s="27">
        <f t="shared" si="522"/>
        <v>0.16400000000000001</v>
      </c>
      <c r="R201" s="27">
        <f t="shared" si="605"/>
        <v>0.92320000000000002</v>
      </c>
      <c r="S201" s="27"/>
      <c r="T201" s="29">
        <f t="shared" si="542"/>
        <v>4.4382999999999999</v>
      </c>
      <c r="U201" s="27">
        <f t="shared" si="625"/>
        <v>0.75919999999999999</v>
      </c>
      <c r="V201" s="27">
        <f t="shared" si="523"/>
        <v>0.1085</v>
      </c>
      <c r="W201" s="27">
        <f t="shared" si="606"/>
        <v>0.86770000000000003</v>
      </c>
      <c r="X201" s="27"/>
      <c r="Y201" s="29">
        <f t="shared" si="544"/>
        <v>20.482099999999999</v>
      </c>
      <c r="Z201" s="27">
        <v>0.14749999999999999</v>
      </c>
      <c r="AA201" s="27">
        <f t="shared" si="626"/>
        <v>0.75919999999999999</v>
      </c>
      <c r="AB201" s="27">
        <f t="shared" si="524"/>
        <v>6.3099999999999989E-2</v>
      </c>
      <c r="AC201" s="27">
        <f t="shared" si="607"/>
        <v>0.82230000000000003</v>
      </c>
      <c r="AD201" s="27"/>
      <c r="AE201" s="29">
        <f t="shared" si="546"/>
        <v>5.3589000000000002</v>
      </c>
      <c r="AF201" s="52">
        <v>0.66390000000000005</v>
      </c>
      <c r="AG201" s="27">
        <f t="shared" si="525"/>
        <v>9.9900000000000003E-2</v>
      </c>
      <c r="AH201" s="27">
        <f t="shared" si="608"/>
        <v>0.76380000000000003</v>
      </c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9">
        <f t="shared" si="548"/>
        <v>20.482099999999999</v>
      </c>
      <c r="BC201" s="27">
        <f t="shared" si="526"/>
        <v>0.14749999999999999</v>
      </c>
      <c r="BD201" s="27">
        <f t="shared" si="527"/>
        <v>0.66390000000000005</v>
      </c>
      <c r="BE201" s="27">
        <f t="shared" si="528"/>
        <v>5.6899999999999992E-2</v>
      </c>
      <c r="BF201" s="27">
        <f t="shared" si="609"/>
        <v>0.7208</v>
      </c>
      <c r="BG201" s="27"/>
      <c r="BH201" s="29">
        <f t="shared" si="550"/>
        <v>128.5479</v>
      </c>
      <c r="BI201" s="27">
        <v>8.3299999999999999E-2</v>
      </c>
      <c r="BJ201" s="27">
        <f t="shared" si="627"/>
        <v>0.66390000000000005</v>
      </c>
      <c r="BK201" s="27">
        <f t="shared" si="529"/>
        <v>5.11E-2</v>
      </c>
      <c r="BL201" s="27">
        <f t="shared" si="610"/>
        <v>0.71500000000000008</v>
      </c>
      <c r="BM201" s="27"/>
      <c r="BN201" s="27"/>
      <c r="BO201" s="27"/>
      <c r="BP201" s="27"/>
      <c r="BQ201" s="27"/>
      <c r="BR201" s="27"/>
      <c r="BS201" s="27"/>
      <c r="BT201" s="127" t="s">
        <v>30</v>
      </c>
      <c r="BU201" s="133"/>
      <c r="BV201" s="133"/>
      <c r="BW201" s="133"/>
      <c r="BX201" s="133"/>
      <c r="BY201" s="31"/>
      <c r="BZ201" s="29">
        <f t="shared" si="552"/>
        <v>5.3589000000000002</v>
      </c>
      <c r="CA201" s="27">
        <f t="shared" si="553"/>
        <v>0</v>
      </c>
      <c r="CB201" s="27">
        <f t="shared" si="628"/>
        <v>0.66390000000000005</v>
      </c>
      <c r="CC201" s="27">
        <f t="shared" si="533"/>
        <v>9.9900000000000003E-2</v>
      </c>
      <c r="CD201" s="27">
        <f t="shared" si="629"/>
        <v>0.76380000000000003</v>
      </c>
      <c r="CE201" s="28"/>
      <c r="CF201" s="29">
        <f t="shared" si="554"/>
        <v>230.8931</v>
      </c>
      <c r="CG201" s="27">
        <v>6.4899999999999999E-2</v>
      </c>
      <c r="CH201" s="27">
        <f t="shared" si="630"/>
        <v>0.66390000000000005</v>
      </c>
      <c r="CI201" s="27">
        <f t="shared" si="530"/>
        <v>4.1499999999999995E-2</v>
      </c>
      <c r="CJ201" s="27">
        <f t="shared" si="631"/>
        <v>0.70540000000000003</v>
      </c>
      <c r="CK201" s="28"/>
      <c r="CL201" s="29">
        <f t="shared" si="555"/>
        <v>2.2191999999999998</v>
      </c>
      <c r="CM201" s="27">
        <v>0</v>
      </c>
      <c r="CN201" s="27">
        <v>0.12720000000000001</v>
      </c>
      <c r="CO201" s="27">
        <f t="shared" si="632"/>
        <v>0.12720000000000001</v>
      </c>
      <c r="CP201" s="28"/>
      <c r="CQ201" s="29">
        <f t="shared" si="556"/>
        <v>3.1396999999999999</v>
      </c>
      <c r="CR201" s="27">
        <f t="shared" si="633"/>
        <v>0</v>
      </c>
      <c r="CS201" s="27">
        <f t="shared" si="633"/>
        <v>0.12720000000000001</v>
      </c>
      <c r="CT201" s="27">
        <f t="shared" si="612"/>
        <v>0.12720000000000001</v>
      </c>
      <c r="CU201" s="28"/>
      <c r="CV201" s="29">
        <f t="shared" si="559"/>
        <v>5.6712999999999996</v>
      </c>
      <c r="CW201" s="27">
        <f t="shared" si="613"/>
        <v>0</v>
      </c>
      <c r="CX201" s="27">
        <v>7.17E-2</v>
      </c>
      <c r="CY201" s="27">
        <f t="shared" si="614"/>
        <v>7.17E-2</v>
      </c>
      <c r="CZ201" s="28"/>
      <c r="DA201" s="29">
        <f t="shared" si="562"/>
        <v>6.5918000000000001</v>
      </c>
      <c r="DB201" s="27">
        <f t="shared" si="634"/>
        <v>0</v>
      </c>
      <c r="DC201" s="29">
        <f t="shared" si="634"/>
        <v>7.17E-2</v>
      </c>
      <c r="DD201" s="27">
        <f t="shared" si="616"/>
        <v>7.17E-2</v>
      </c>
      <c r="DE201" s="27"/>
      <c r="DF201" s="29">
        <f t="shared" si="565"/>
        <v>20.794499999999999</v>
      </c>
      <c r="DG201" s="27">
        <f t="shared" si="635"/>
        <v>0.14749999999999999</v>
      </c>
      <c r="DH201" s="27">
        <f t="shared" si="617"/>
        <v>0</v>
      </c>
      <c r="DI201" s="27">
        <v>3.4299999999999997E-2</v>
      </c>
      <c r="DJ201" s="27">
        <f t="shared" si="636"/>
        <v>3.4299999999999997E-2</v>
      </c>
      <c r="DK201" s="28"/>
      <c r="DL201" s="29">
        <f t="shared" si="567"/>
        <v>21.715</v>
      </c>
      <c r="DM201" s="27">
        <f t="shared" si="637"/>
        <v>0.14749999999999999</v>
      </c>
      <c r="DN201" s="27">
        <f t="shared" si="637"/>
        <v>0</v>
      </c>
      <c r="DO201" s="27">
        <f t="shared" si="637"/>
        <v>3.4299999999999997E-2</v>
      </c>
      <c r="DP201" s="27">
        <f t="shared" si="618"/>
        <v>3.4299999999999997E-2</v>
      </c>
      <c r="DQ201" s="27"/>
      <c r="DR201" s="29">
        <f t="shared" si="569"/>
        <v>128.8603</v>
      </c>
      <c r="DS201" s="27">
        <f t="shared" si="638"/>
        <v>8.3299999999999999E-2</v>
      </c>
      <c r="DT201" s="27">
        <f t="shared" si="619"/>
        <v>0</v>
      </c>
      <c r="DU201" s="29">
        <v>2.8500000000000001E-2</v>
      </c>
      <c r="DV201" s="27">
        <f t="shared" si="639"/>
        <v>2.8500000000000001E-2</v>
      </c>
      <c r="DW201" s="28"/>
      <c r="DX201" s="29">
        <f t="shared" si="571"/>
        <v>129.7808</v>
      </c>
      <c r="DY201" s="27">
        <f t="shared" si="640"/>
        <v>8.3299999999999999E-2</v>
      </c>
      <c r="DZ201" s="27">
        <f t="shared" si="640"/>
        <v>0</v>
      </c>
      <c r="EA201" s="27">
        <f t="shared" si="640"/>
        <v>2.8500000000000001E-2</v>
      </c>
      <c r="EB201" s="27">
        <f t="shared" si="620"/>
        <v>2.8500000000000001E-2</v>
      </c>
      <c r="EC201" s="27"/>
      <c r="ED201" s="27"/>
      <c r="EE201" s="27"/>
      <c r="EF201" s="27"/>
      <c r="EG201" s="27"/>
      <c r="EH201" s="27"/>
      <c r="EI201" s="27"/>
      <c r="EJ201" s="127" t="s">
        <v>30</v>
      </c>
      <c r="EK201" s="133"/>
      <c r="EL201" s="133"/>
      <c r="EM201" s="133"/>
      <c r="EN201" s="133"/>
      <c r="EO201" s="31"/>
      <c r="EP201" s="29">
        <f t="shared" si="573"/>
        <v>3.1396999999999999</v>
      </c>
      <c r="EQ201" s="27">
        <v>0</v>
      </c>
      <c r="ER201" s="27">
        <v>0</v>
      </c>
      <c r="ES201" s="27">
        <v>0.12720000000000001</v>
      </c>
      <c r="ET201" s="27">
        <f t="shared" si="641"/>
        <v>0.12720000000000001</v>
      </c>
      <c r="EU201" s="31"/>
      <c r="EV201" s="29">
        <f t="shared" si="574"/>
        <v>6.5918000000000001</v>
      </c>
      <c r="EW201" s="27">
        <v>0</v>
      </c>
      <c r="EX201" s="27">
        <v>0</v>
      </c>
      <c r="EY201" s="27">
        <v>7.17E-2</v>
      </c>
      <c r="EZ201" s="27">
        <f t="shared" si="642"/>
        <v>7.17E-2</v>
      </c>
      <c r="FA201" s="31"/>
      <c r="FB201" s="29">
        <f t="shared" si="575"/>
        <v>21.715</v>
      </c>
      <c r="FC201" s="27">
        <v>0.14749999999999999</v>
      </c>
      <c r="FD201" s="27">
        <v>0</v>
      </c>
      <c r="FE201" s="27">
        <v>3.4329999999999999E-2</v>
      </c>
      <c r="FF201" s="27">
        <f t="shared" si="643"/>
        <v>3.4329999999999999E-2</v>
      </c>
      <c r="FG201" s="31"/>
      <c r="FH201" s="29">
        <f t="shared" si="576"/>
        <v>129.7808</v>
      </c>
      <c r="FI201" s="27">
        <v>8.3299999999999999E-2</v>
      </c>
      <c r="FJ201" s="27">
        <v>0</v>
      </c>
      <c r="FK201" s="27">
        <v>2.8500000000000001E-2</v>
      </c>
      <c r="FL201" s="27">
        <f t="shared" si="644"/>
        <v>2.8500000000000001E-2</v>
      </c>
      <c r="FM201" s="31"/>
      <c r="FN201" s="32">
        <f t="shared" si="531"/>
        <v>1</v>
      </c>
      <c r="FO201" s="32">
        <f t="shared" si="532"/>
        <v>2008</v>
      </c>
    </row>
    <row r="202" spans="2:171" ht="15" x14ac:dyDescent="0.2">
      <c r="B202" s="32">
        <v>2008</v>
      </c>
      <c r="C202" s="32">
        <v>2</v>
      </c>
      <c r="D202" s="27"/>
      <c r="E202" s="29">
        <f t="shared" si="536"/>
        <v>0.33689999999999998</v>
      </c>
      <c r="F202" s="27">
        <v>0.83460000000000001</v>
      </c>
      <c r="G202" s="27">
        <f t="shared" si="520"/>
        <v>0.27080000000000004</v>
      </c>
      <c r="H202" s="27">
        <f t="shared" si="603"/>
        <v>1.1053999999999999</v>
      </c>
      <c r="I202" s="27"/>
      <c r="J202" s="29">
        <f t="shared" si="538"/>
        <v>0.33689999999999998</v>
      </c>
      <c r="K202" s="27">
        <f t="shared" si="604"/>
        <v>0.83460000000000001</v>
      </c>
      <c r="L202" s="27">
        <f t="shared" si="521"/>
        <v>0.27080000000000004</v>
      </c>
      <c r="M202" s="27">
        <f t="shared" si="621"/>
        <v>1.1053999999999999</v>
      </c>
      <c r="N202" s="27"/>
      <c r="O202" s="29">
        <f t="shared" si="540"/>
        <v>0.98629999999999995</v>
      </c>
      <c r="P202" s="27">
        <f t="shared" si="624"/>
        <v>0.83460000000000001</v>
      </c>
      <c r="Q202" s="27">
        <f t="shared" si="522"/>
        <v>0.16400000000000001</v>
      </c>
      <c r="R202" s="27">
        <f t="shared" si="605"/>
        <v>0.99860000000000004</v>
      </c>
      <c r="S202" s="27"/>
      <c r="T202" s="29">
        <f t="shared" si="542"/>
        <v>4.4382999999999999</v>
      </c>
      <c r="U202" s="27">
        <f t="shared" si="625"/>
        <v>0.83460000000000001</v>
      </c>
      <c r="V202" s="27">
        <f t="shared" si="523"/>
        <v>0.1085</v>
      </c>
      <c r="W202" s="27">
        <f t="shared" si="606"/>
        <v>0.94310000000000005</v>
      </c>
      <c r="X202" s="27"/>
      <c r="Y202" s="29">
        <f t="shared" si="544"/>
        <v>20.482099999999999</v>
      </c>
      <c r="Z202" s="27">
        <v>0.14749999999999999</v>
      </c>
      <c r="AA202" s="27">
        <f t="shared" si="626"/>
        <v>0.83460000000000001</v>
      </c>
      <c r="AB202" s="27">
        <f t="shared" si="524"/>
        <v>6.3099999999999989E-2</v>
      </c>
      <c r="AC202" s="27">
        <f t="shared" si="607"/>
        <v>0.89769999999999994</v>
      </c>
      <c r="AD202" s="27"/>
      <c r="AE202" s="29">
        <f t="shared" si="546"/>
        <v>5.3589000000000002</v>
      </c>
      <c r="AF202" s="52">
        <v>0.749</v>
      </c>
      <c r="AG202" s="27">
        <f t="shared" si="525"/>
        <v>9.9900000000000003E-2</v>
      </c>
      <c r="AH202" s="27">
        <f t="shared" si="608"/>
        <v>0.84889999999999999</v>
      </c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9">
        <f t="shared" si="548"/>
        <v>20.482099999999999</v>
      </c>
      <c r="BC202" s="27">
        <f t="shared" si="526"/>
        <v>0.14749999999999999</v>
      </c>
      <c r="BD202" s="27">
        <f t="shared" si="527"/>
        <v>0.749</v>
      </c>
      <c r="BE202" s="27">
        <f t="shared" si="528"/>
        <v>5.6899999999999992E-2</v>
      </c>
      <c r="BF202" s="27">
        <f t="shared" si="609"/>
        <v>0.80589999999999995</v>
      </c>
      <c r="BG202" s="27"/>
      <c r="BH202" s="29">
        <f t="shared" si="550"/>
        <v>128.5479</v>
      </c>
      <c r="BI202" s="27">
        <v>8.3299999999999999E-2</v>
      </c>
      <c r="BJ202" s="27">
        <f t="shared" si="627"/>
        <v>0.749</v>
      </c>
      <c r="BK202" s="27">
        <f t="shared" si="529"/>
        <v>5.11E-2</v>
      </c>
      <c r="BL202" s="27">
        <f t="shared" si="610"/>
        <v>0.80010000000000003</v>
      </c>
      <c r="BM202" s="27"/>
      <c r="BN202" s="27"/>
      <c r="BO202" s="27"/>
      <c r="BP202" s="27"/>
      <c r="BQ202" s="27"/>
      <c r="BR202" s="27"/>
      <c r="BS202" s="27"/>
      <c r="BT202" s="127" t="s">
        <v>30</v>
      </c>
      <c r="BU202" s="133"/>
      <c r="BV202" s="133"/>
      <c r="BW202" s="133"/>
      <c r="BX202" s="133"/>
      <c r="BY202" s="31"/>
      <c r="BZ202" s="29">
        <f t="shared" si="552"/>
        <v>5.3589000000000002</v>
      </c>
      <c r="CA202" s="27">
        <f t="shared" si="553"/>
        <v>0</v>
      </c>
      <c r="CB202" s="27">
        <f t="shared" si="628"/>
        <v>0.749</v>
      </c>
      <c r="CC202" s="27">
        <f t="shared" si="533"/>
        <v>9.9900000000000003E-2</v>
      </c>
      <c r="CD202" s="27">
        <f t="shared" si="629"/>
        <v>0.84889999999999999</v>
      </c>
      <c r="CE202" s="28"/>
      <c r="CF202" s="29">
        <f t="shared" si="554"/>
        <v>230.8931</v>
      </c>
      <c r="CG202" s="27">
        <v>6.4899999999999999E-2</v>
      </c>
      <c r="CH202" s="27">
        <f t="shared" si="630"/>
        <v>0.749</v>
      </c>
      <c r="CI202" s="27">
        <f t="shared" si="530"/>
        <v>4.1499999999999995E-2</v>
      </c>
      <c r="CJ202" s="27">
        <f t="shared" si="631"/>
        <v>0.79049999999999998</v>
      </c>
      <c r="CK202" s="28"/>
      <c r="CL202" s="29">
        <f t="shared" si="555"/>
        <v>2.2191999999999998</v>
      </c>
      <c r="CM202" s="27">
        <v>0</v>
      </c>
      <c r="CN202" s="27">
        <v>0.12720000000000001</v>
      </c>
      <c r="CO202" s="27">
        <f t="shared" si="632"/>
        <v>0.12720000000000001</v>
      </c>
      <c r="CP202" s="28"/>
      <c r="CQ202" s="29">
        <f t="shared" si="556"/>
        <v>3.1396999999999999</v>
      </c>
      <c r="CR202" s="27">
        <f t="shared" si="633"/>
        <v>0</v>
      </c>
      <c r="CS202" s="27">
        <f t="shared" si="633"/>
        <v>0.12720000000000001</v>
      </c>
      <c r="CT202" s="27">
        <f t="shared" si="612"/>
        <v>0.12720000000000001</v>
      </c>
      <c r="CU202" s="28"/>
      <c r="CV202" s="29">
        <f t="shared" si="559"/>
        <v>5.6712999999999996</v>
      </c>
      <c r="CW202" s="27">
        <f t="shared" si="613"/>
        <v>0</v>
      </c>
      <c r="CX202" s="27">
        <v>7.17E-2</v>
      </c>
      <c r="CY202" s="27">
        <f t="shared" si="614"/>
        <v>7.17E-2</v>
      </c>
      <c r="CZ202" s="28"/>
      <c r="DA202" s="29">
        <f t="shared" si="562"/>
        <v>6.5918000000000001</v>
      </c>
      <c r="DB202" s="27">
        <f t="shared" si="634"/>
        <v>0</v>
      </c>
      <c r="DC202" s="29">
        <f t="shared" si="634"/>
        <v>7.17E-2</v>
      </c>
      <c r="DD202" s="27">
        <f t="shared" si="616"/>
        <v>7.17E-2</v>
      </c>
      <c r="DE202" s="27"/>
      <c r="DF202" s="29">
        <f t="shared" si="565"/>
        <v>20.794499999999999</v>
      </c>
      <c r="DG202" s="27">
        <f t="shared" si="635"/>
        <v>0.14749999999999999</v>
      </c>
      <c r="DH202" s="27">
        <f t="shared" si="617"/>
        <v>0</v>
      </c>
      <c r="DI202" s="27">
        <v>3.4299999999999997E-2</v>
      </c>
      <c r="DJ202" s="27">
        <f t="shared" si="636"/>
        <v>3.4299999999999997E-2</v>
      </c>
      <c r="DK202" s="28"/>
      <c r="DL202" s="29">
        <f t="shared" si="567"/>
        <v>21.715</v>
      </c>
      <c r="DM202" s="27">
        <f t="shared" ref="DM202:DO203" si="645">+DG202</f>
        <v>0.14749999999999999</v>
      </c>
      <c r="DN202" s="27">
        <f t="shared" si="645"/>
        <v>0</v>
      </c>
      <c r="DO202" s="27">
        <f t="shared" si="645"/>
        <v>3.4299999999999997E-2</v>
      </c>
      <c r="DP202" s="27">
        <f t="shared" si="618"/>
        <v>3.4299999999999997E-2</v>
      </c>
      <c r="DQ202" s="27"/>
      <c r="DR202" s="29">
        <f t="shared" si="569"/>
        <v>128.8603</v>
      </c>
      <c r="DS202" s="27">
        <f t="shared" si="638"/>
        <v>8.3299999999999999E-2</v>
      </c>
      <c r="DT202" s="27">
        <f t="shared" si="619"/>
        <v>0</v>
      </c>
      <c r="DU202" s="29">
        <v>2.8500000000000001E-2</v>
      </c>
      <c r="DV202" s="27">
        <f t="shared" si="639"/>
        <v>2.8500000000000001E-2</v>
      </c>
      <c r="DW202" s="28"/>
      <c r="DX202" s="29">
        <f t="shared" si="571"/>
        <v>129.7808</v>
      </c>
      <c r="DY202" s="27">
        <f t="shared" ref="DY202:EA203" si="646">+DS202</f>
        <v>8.3299999999999999E-2</v>
      </c>
      <c r="DZ202" s="27">
        <f t="shared" si="646"/>
        <v>0</v>
      </c>
      <c r="EA202" s="27">
        <f t="shared" si="646"/>
        <v>2.8500000000000001E-2</v>
      </c>
      <c r="EB202" s="27">
        <f t="shared" si="620"/>
        <v>2.8500000000000001E-2</v>
      </c>
      <c r="EC202" s="27"/>
      <c r="ED202" s="27"/>
      <c r="EE202" s="27"/>
      <c r="EF202" s="27"/>
      <c r="EG202" s="27"/>
      <c r="EH202" s="27"/>
      <c r="EI202" s="27"/>
      <c r="EJ202" s="127" t="s">
        <v>30</v>
      </c>
      <c r="EK202" s="133"/>
      <c r="EL202" s="133"/>
      <c r="EM202" s="133"/>
      <c r="EN202" s="133"/>
      <c r="EO202" s="31"/>
      <c r="EP202" s="29">
        <f t="shared" si="573"/>
        <v>3.1396999999999999</v>
      </c>
      <c r="EQ202" s="27">
        <v>0</v>
      </c>
      <c r="ER202" s="27">
        <v>0</v>
      </c>
      <c r="ES202" s="27">
        <v>0.12720000000000001</v>
      </c>
      <c r="ET202" s="27">
        <f t="shared" si="641"/>
        <v>0.12720000000000001</v>
      </c>
      <c r="EU202" s="31"/>
      <c r="EV202" s="29">
        <f t="shared" si="574"/>
        <v>6.5918000000000001</v>
      </c>
      <c r="EW202" s="27">
        <v>0</v>
      </c>
      <c r="EX202" s="27">
        <v>0</v>
      </c>
      <c r="EY202" s="27">
        <v>7.17E-2</v>
      </c>
      <c r="EZ202" s="27">
        <f t="shared" si="642"/>
        <v>7.17E-2</v>
      </c>
      <c r="FA202" s="31"/>
      <c r="FB202" s="29">
        <f t="shared" si="575"/>
        <v>21.715</v>
      </c>
      <c r="FC202" s="27">
        <v>0.14749999999999999</v>
      </c>
      <c r="FD202" s="27">
        <v>0</v>
      </c>
      <c r="FE202" s="27">
        <v>3.4329999999999999E-2</v>
      </c>
      <c r="FF202" s="27">
        <f t="shared" si="643"/>
        <v>3.4329999999999999E-2</v>
      </c>
      <c r="FG202" s="31"/>
      <c r="FH202" s="29">
        <f t="shared" si="576"/>
        <v>129.7808</v>
      </c>
      <c r="FI202" s="27">
        <v>8.3299999999999999E-2</v>
      </c>
      <c r="FJ202" s="27">
        <v>0</v>
      </c>
      <c r="FK202" s="27">
        <v>2.8500000000000001E-2</v>
      </c>
      <c r="FL202" s="27">
        <f t="shared" si="644"/>
        <v>2.8500000000000001E-2</v>
      </c>
      <c r="FM202" s="31"/>
      <c r="FN202" s="32">
        <f t="shared" si="531"/>
        <v>2</v>
      </c>
      <c r="FO202" s="32">
        <f t="shared" si="532"/>
        <v>2008</v>
      </c>
    </row>
    <row r="203" spans="2:171" ht="15" x14ac:dyDescent="0.2">
      <c r="B203" s="32">
        <v>2008</v>
      </c>
      <c r="C203" s="32">
        <v>3</v>
      </c>
      <c r="D203" s="27"/>
      <c r="E203" s="29">
        <f t="shared" si="536"/>
        <v>0.33689999999999998</v>
      </c>
      <c r="F203" s="27">
        <v>0.88460000000000005</v>
      </c>
      <c r="G203" s="27">
        <f t="shared" si="520"/>
        <v>0.27080000000000004</v>
      </c>
      <c r="H203" s="27">
        <f t="shared" ref="H203:H208" si="647">(F203+G203)</f>
        <v>1.1554000000000002</v>
      </c>
      <c r="I203" s="27"/>
      <c r="J203" s="29">
        <f t="shared" si="538"/>
        <v>0.33689999999999998</v>
      </c>
      <c r="K203" s="27">
        <f t="shared" ref="K203:K208" si="648">+F203</f>
        <v>0.88460000000000005</v>
      </c>
      <c r="L203" s="27">
        <f t="shared" si="521"/>
        <v>0.27080000000000004</v>
      </c>
      <c r="M203" s="27">
        <f t="shared" si="621"/>
        <v>1.1554000000000002</v>
      </c>
      <c r="N203" s="27"/>
      <c r="O203" s="29">
        <f t="shared" si="540"/>
        <v>0.98629999999999995</v>
      </c>
      <c r="P203" s="27">
        <f t="shared" si="624"/>
        <v>0.88460000000000005</v>
      </c>
      <c r="Q203" s="27">
        <f t="shared" si="522"/>
        <v>0.16400000000000001</v>
      </c>
      <c r="R203" s="27">
        <f t="shared" ref="R203:R208" si="649">(P203+Q203)</f>
        <v>1.0486</v>
      </c>
      <c r="S203" s="27"/>
      <c r="T203" s="29">
        <f t="shared" si="542"/>
        <v>4.4382999999999999</v>
      </c>
      <c r="U203" s="27">
        <f t="shared" si="625"/>
        <v>0.88460000000000005</v>
      </c>
      <c r="V203" s="27">
        <f t="shared" si="523"/>
        <v>0.1085</v>
      </c>
      <c r="W203" s="27">
        <f t="shared" ref="W203:W208" si="650">(U203+V203)</f>
        <v>0.99310000000000009</v>
      </c>
      <c r="X203" s="27"/>
      <c r="Y203" s="29">
        <f t="shared" si="544"/>
        <v>20.482099999999999</v>
      </c>
      <c r="Z203" s="27">
        <v>0.14749999999999999</v>
      </c>
      <c r="AA203" s="27">
        <f t="shared" si="626"/>
        <v>0.88460000000000005</v>
      </c>
      <c r="AB203" s="27">
        <f t="shared" si="524"/>
        <v>6.3099999999999989E-2</v>
      </c>
      <c r="AC203" s="27">
        <f t="shared" ref="AC203:AC208" si="651">(AA203+AB203)</f>
        <v>0.94769999999999999</v>
      </c>
      <c r="AD203" s="27"/>
      <c r="AE203" s="29">
        <f t="shared" si="546"/>
        <v>5.3589000000000002</v>
      </c>
      <c r="AF203" s="52">
        <v>0.7843</v>
      </c>
      <c r="AG203" s="27">
        <f t="shared" si="525"/>
        <v>9.9900000000000003E-2</v>
      </c>
      <c r="AH203" s="27">
        <f t="shared" ref="AH203:AH208" si="652">(AF203+AG203)</f>
        <v>0.88419999999999999</v>
      </c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9">
        <f t="shared" si="548"/>
        <v>20.482099999999999</v>
      </c>
      <c r="BC203" s="27">
        <f t="shared" si="526"/>
        <v>0.14749999999999999</v>
      </c>
      <c r="BD203" s="27">
        <f t="shared" si="527"/>
        <v>0.7843</v>
      </c>
      <c r="BE203" s="27">
        <f t="shared" si="528"/>
        <v>5.6899999999999992E-2</v>
      </c>
      <c r="BF203" s="27">
        <f t="shared" ref="BF203:BF208" si="653">(BD203+BE203)</f>
        <v>0.84119999999999995</v>
      </c>
      <c r="BG203" s="27"/>
      <c r="BH203" s="29">
        <f t="shared" si="550"/>
        <v>128.5479</v>
      </c>
      <c r="BI203" s="27">
        <v>8.3299999999999999E-2</v>
      </c>
      <c r="BJ203" s="27">
        <f t="shared" si="627"/>
        <v>0.7843</v>
      </c>
      <c r="BK203" s="27">
        <f t="shared" si="529"/>
        <v>5.11E-2</v>
      </c>
      <c r="BL203" s="27">
        <f t="shared" ref="BL203:BL208" si="654">(BJ203+BK203)</f>
        <v>0.83540000000000003</v>
      </c>
      <c r="BM203" s="27"/>
      <c r="BN203" s="27"/>
      <c r="BO203" s="27"/>
      <c r="BP203" s="27"/>
      <c r="BQ203" s="27"/>
      <c r="BR203" s="27"/>
      <c r="BS203" s="27"/>
      <c r="BT203" s="127" t="s">
        <v>30</v>
      </c>
      <c r="BU203" s="133"/>
      <c r="BV203" s="133"/>
      <c r="BW203" s="133"/>
      <c r="BX203" s="133"/>
      <c r="BY203" s="31"/>
      <c r="BZ203" s="29">
        <f t="shared" si="552"/>
        <v>5.3589000000000002</v>
      </c>
      <c r="CA203" s="27">
        <f t="shared" si="553"/>
        <v>0</v>
      </c>
      <c r="CB203" s="27">
        <f t="shared" si="628"/>
        <v>0.7843</v>
      </c>
      <c r="CC203" s="27">
        <f t="shared" si="533"/>
        <v>9.9900000000000003E-2</v>
      </c>
      <c r="CD203" s="27">
        <f t="shared" si="629"/>
        <v>0.88419999999999999</v>
      </c>
      <c r="CE203" s="28"/>
      <c r="CF203" s="29">
        <f t="shared" si="554"/>
        <v>230.8931</v>
      </c>
      <c r="CG203" s="27">
        <v>6.4899999999999999E-2</v>
      </c>
      <c r="CH203" s="27">
        <f t="shared" si="630"/>
        <v>0.7843</v>
      </c>
      <c r="CI203" s="27">
        <f t="shared" si="530"/>
        <v>4.1499999999999995E-2</v>
      </c>
      <c r="CJ203" s="27">
        <f t="shared" si="631"/>
        <v>0.82579999999999998</v>
      </c>
      <c r="CK203" s="28"/>
      <c r="CL203" s="29">
        <f t="shared" si="555"/>
        <v>2.2191999999999998</v>
      </c>
      <c r="CM203" s="27">
        <v>0</v>
      </c>
      <c r="CN203" s="27">
        <v>0.12720000000000001</v>
      </c>
      <c r="CO203" s="27">
        <f t="shared" si="632"/>
        <v>0.12720000000000001</v>
      </c>
      <c r="CP203" s="28"/>
      <c r="CQ203" s="29">
        <f t="shared" si="556"/>
        <v>3.1396999999999999</v>
      </c>
      <c r="CR203" s="27">
        <f t="shared" ref="CR203:CS205" si="655">+CM203</f>
        <v>0</v>
      </c>
      <c r="CS203" s="27">
        <f t="shared" si="655"/>
        <v>0.12720000000000001</v>
      </c>
      <c r="CT203" s="27">
        <f t="shared" ref="CT203:CT208" si="656">(CR203+CS203)</f>
        <v>0.12720000000000001</v>
      </c>
      <c r="CU203" s="28"/>
      <c r="CV203" s="29">
        <f t="shared" si="559"/>
        <v>5.6712999999999996</v>
      </c>
      <c r="CW203" s="27">
        <f t="shared" ref="CW203:CW208" si="657">+CR203</f>
        <v>0</v>
      </c>
      <c r="CX203" s="27">
        <v>7.17E-2</v>
      </c>
      <c r="CY203" s="27">
        <f t="shared" ref="CY203:CY208" si="658">(CW203+CX203)</f>
        <v>7.17E-2</v>
      </c>
      <c r="CZ203" s="28"/>
      <c r="DA203" s="29">
        <f t="shared" si="562"/>
        <v>6.5918000000000001</v>
      </c>
      <c r="DB203" s="27">
        <f t="shared" ref="DB203:DC205" si="659">+CW203</f>
        <v>0</v>
      </c>
      <c r="DC203" s="29">
        <f t="shared" si="659"/>
        <v>7.17E-2</v>
      </c>
      <c r="DD203" s="27">
        <f t="shared" ref="DD203:DD208" si="660">(DB203+DC203)</f>
        <v>7.17E-2</v>
      </c>
      <c r="DE203" s="27"/>
      <c r="DF203" s="29">
        <f t="shared" si="565"/>
        <v>20.794499999999999</v>
      </c>
      <c r="DG203" s="27">
        <f t="shared" si="635"/>
        <v>0.14749999999999999</v>
      </c>
      <c r="DH203" s="27">
        <f t="shared" ref="DH203:DH208" si="661">+DB203</f>
        <v>0</v>
      </c>
      <c r="DI203" s="27">
        <v>3.4299999999999997E-2</v>
      </c>
      <c r="DJ203" s="27">
        <f t="shared" si="636"/>
        <v>3.4299999999999997E-2</v>
      </c>
      <c r="DK203" s="28"/>
      <c r="DL203" s="29">
        <f t="shared" si="567"/>
        <v>21.715</v>
      </c>
      <c r="DM203" s="27">
        <f t="shared" si="645"/>
        <v>0.14749999999999999</v>
      </c>
      <c r="DN203" s="27">
        <f t="shared" si="645"/>
        <v>0</v>
      </c>
      <c r="DO203" s="27">
        <f t="shared" si="645"/>
        <v>3.4299999999999997E-2</v>
      </c>
      <c r="DP203" s="27">
        <f t="shared" ref="DP203:DP208" si="662">(DN203+DO203)</f>
        <v>3.4299999999999997E-2</v>
      </c>
      <c r="DQ203" s="27"/>
      <c r="DR203" s="29">
        <f t="shared" si="569"/>
        <v>128.8603</v>
      </c>
      <c r="DS203" s="27">
        <f t="shared" si="638"/>
        <v>8.3299999999999999E-2</v>
      </c>
      <c r="DT203" s="27">
        <f t="shared" ref="DT203:DT208" si="663">+DN203</f>
        <v>0</v>
      </c>
      <c r="DU203" s="29">
        <v>2.8500000000000001E-2</v>
      </c>
      <c r="DV203" s="27">
        <f t="shared" si="639"/>
        <v>2.8500000000000001E-2</v>
      </c>
      <c r="DW203" s="28"/>
      <c r="DX203" s="29">
        <f t="shared" si="571"/>
        <v>129.7808</v>
      </c>
      <c r="DY203" s="27">
        <f t="shared" si="646"/>
        <v>8.3299999999999999E-2</v>
      </c>
      <c r="DZ203" s="27">
        <f t="shared" si="646"/>
        <v>0</v>
      </c>
      <c r="EA203" s="27">
        <f t="shared" si="646"/>
        <v>2.8500000000000001E-2</v>
      </c>
      <c r="EB203" s="27">
        <f t="shared" ref="EB203:EB208" si="664">(DZ203+EA203)</f>
        <v>2.8500000000000001E-2</v>
      </c>
      <c r="EC203" s="27"/>
      <c r="ED203" s="27"/>
      <c r="EE203" s="27"/>
      <c r="EF203" s="27"/>
      <c r="EG203" s="27"/>
      <c r="EH203" s="27"/>
      <c r="EI203" s="27"/>
      <c r="EJ203" s="127" t="s">
        <v>30</v>
      </c>
      <c r="EK203" s="133"/>
      <c r="EL203" s="133"/>
      <c r="EM203" s="133"/>
      <c r="EN203" s="133"/>
      <c r="EO203" s="31"/>
      <c r="EP203" s="29">
        <f t="shared" si="573"/>
        <v>3.1396999999999999</v>
      </c>
      <c r="EQ203" s="27">
        <v>0</v>
      </c>
      <c r="ER203" s="27">
        <v>0</v>
      </c>
      <c r="ES203" s="27">
        <v>0.12720000000000001</v>
      </c>
      <c r="ET203" s="27">
        <f t="shared" si="641"/>
        <v>0.12720000000000001</v>
      </c>
      <c r="EU203" s="31"/>
      <c r="EV203" s="29">
        <f t="shared" si="574"/>
        <v>6.5918000000000001</v>
      </c>
      <c r="EW203" s="27">
        <v>0</v>
      </c>
      <c r="EX203" s="27">
        <v>0</v>
      </c>
      <c r="EY203" s="27">
        <v>7.17E-2</v>
      </c>
      <c r="EZ203" s="27">
        <f t="shared" si="642"/>
        <v>7.17E-2</v>
      </c>
      <c r="FA203" s="31"/>
      <c r="FB203" s="29">
        <f t="shared" si="575"/>
        <v>21.715</v>
      </c>
      <c r="FC203" s="27">
        <v>0.14749999999999999</v>
      </c>
      <c r="FD203" s="27">
        <v>0</v>
      </c>
      <c r="FE203" s="27">
        <v>3.4329999999999999E-2</v>
      </c>
      <c r="FF203" s="27">
        <f t="shared" si="643"/>
        <v>3.4329999999999999E-2</v>
      </c>
      <c r="FG203" s="31"/>
      <c r="FH203" s="29">
        <f t="shared" si="576"/>
        <v>129.7808</v>
      </c>
      <c r="FI203" s="27">
        <v>8.3299999999999999E-2</v>
      </c>
      <c r="FJ203" s="27">
        <v>0</v>
      </c>
      <c r="FK203" s="27">
        <v>2.8500000000000001E-2</v>
      </c>
      <c r="FL203" s="27">
        <f t="shared" si="644"/>
        <v>2.8500000000000001E-2</v>
      </c>
      <c r="FM203" s="31"/>
      <c r="FN203" s="32">
        <f t="shared" si="531"/>
        <v>3</v>
      </c>
      <c r="FO203" s="32">
        <f t="shared" si="532"/>
        <v>2008</v>
      </c>
    </row>
    <row r="204" spans="2:171" ht="15" x14ac:dyDescent="0.2">
      <c r="B204" s="32">
        <v>2008</v>
      </c>
      <c r="C204" s="32">
        <v>4</v>
      </c>
      <c r="D204" s="27"/>
      <c r="E204" s="29">
        <f t="shared" si="536"/>
        <v>0.33689999999999998</v>
      </c>
      <c r="F204" s="27">
        <v>1.0179</v>
      </c>
      <c r="G204" s="27">
        <f t="shared" si="520"/>
        <v>0.27080000000000004</v>
      </c>
      <c r="H204" s="27">
        <f t="shared" si="647"/>
        <v>1.2887</v>
      </c>
      <c r="I204" s="27"/>
      <c r="J204" s="29">
        <f t="shared" si="538"/>
        <v>0.33689999999999998</v>
      </c>
      <c r="K204" s="27">
        <f t="shared" si="648"/>
        <v>1.0179</v>
      </c>
      <c r="L204" s="27">
        <f t="shared" si="521"/>
        <v>0.27080000000000004</v>
      </c>
      <c r="M204" s="27">
        <f t="shared" ref="M204:M209" si="665">(K204+L204)</f>
        <v>1.2887</v>
      </c>
      <c r="N204" s="27"/>
      <c r="O204" s="29">
        <f t="shared" si="540"/>
        <v>0.98629999999999995</v>
      </c>
      <c r="P204" s="27">
        <f t="shared" si="624"/>
        <v>1.0179</v>
      </c>
      <c r="Q204" s="27">
        <f t="shared" si="522"/>
        <v>0.16400000000000001</v>
      </c>
      <c r="R204" s="27">
        <f t="shared" si="649"/>
        <v>1.1819</v>
      </c>
      <c r="S204" s="27"/>
      <c r="T204" s="29">
        <f t="shared" si="542"/>
        <v>4.4382999999999999</v>
      </c>
      <c r="U204" s="27">
        <f t="shared" si="625"/>
        <v>1.0179</v>
      </c>
      <c r="V204" s="27">
        <f t="shared" si="523"/>
        <v>0.1085</v>
      </c>
      <c r="W204" s="27">
        <f t="shared" si="650"/>
        <v>1.1264000000000001</v>
      </c>
      <c r="X204" s="27"/>
      <c r="Y204" s="29">
        <f t="shared" si="544"/>
        <v>20.482099999999999</v>
      </c>
      <c r="Z204" s="27">
        <v>0.14749999999999999</v>
      </c>
      <c r="AA204" s="27">
        <f t="shared" si="626"/>
        <v>1.0179</v>
      </c>
      <c r="AB204" s="27">
        <f t="shared" si="524"/>
        <v>6.3099999999999989E-2</v>
      </c>
      <c r="AC204" s="27">
        <f t="shared" si="651"/>
        <v>1.081</v>
      </c>
      <c r="AD204" s="27"/>
      <c r="AE204" s="29">
        <f t="shared" si="546"/>
        <v>5.3589000000000002</v>
      </c>
      <c r="AF204" s="52">
        <v>0.93779999999999997</v>
      </c>
      <c r="AG204" s="27">
        <f t="shared" si="525"/>
        <v>9.9900000000000003E-2</v>
      </c>
      <c r="AH204" s="27">
        <f t="shared" si="652"/>
        <v>1.0377000000000001</v>
      </c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9">
        <f t="shared" si="548"/>
        <v>20.482099999999999</v>
      </c>
      <c r="BC204" s="27">
        <f t="shared" si="526"/>
        <v>0.14749999999999999</v>
      </c>
      <c r="BD204" s="27">
        <f t="shared" si="527"/>
        <v>0.93779999999999997</v>
      </c>
      <c r="BE204" s="27">
        <f t="shared" si="528"/>
        <v>5.6899999999999992E-2</v>
      </c>
      <c r="BF204" s="27">
        <f t="shared" si="653"/>
        <v>0.99469999999999992</v>
      </c>
      <c r="BG204" s="27"/>
      <c r="BH204" s="29">
        <f t="shared" si="550"/>
        <v>128.5479</v>
      </c>
      <c r="BI204" s="27">
        <v>8.3299999999999999E-2</v>
      </c>
      <c r="BJ204" s="27">
        <f t="shared" si="627"/>
        <v>0.93779999999999997</v>
      </c>
      <c r="BK204" s="27">
        <f t="shared" si="529"/>
        <v>5.11E-2</v>
      </c>
      <c r="BL204" s="27">
        <f t="shared" si="654"/>
        <v>0.9889</v>
      </c>
      <c r="BM204" s="27"/>
      <c r="BN204" s="27"/>
      <c r="BO204" s="27"/>
      <c r="BP204" s="27"/>
      <c r="BQ204" s="27"/>
      <c r="BR204" s="27"/>
      <c r="BS204" s="27"/>
      <c r="BT204" s="127" t="s">
        <v>30</v>
      </c>
      <c r="BU204" s="133"/>
      <c r="BV204" s="133"/>
      <c r="BW204" s="133"/>
      <c r="BX204" s="133"/>
      <c r="BY204" s="31"/>
      <c r="BZ204" s="29">
        <f t="shared" si="552"/>
        <v>5.3589000000000002</v>
      </c>
      <c r="CA204" s="27">
        <f t="shared" si="553"/>
        <v>0</v>
      </c>
      <c r="CB204" s="27">
        <f t="shared" si="628"/>
        <v>0.93779999999999997</v>
      </c>
      <c r="CC204" s="27">
        <f t="shared" si="533"/>
        <v>9.9900000000000003E-2</v>
      </c>
      <c r="CD204" s="27">
        <f t="shared" si="629"/>
        <v>1.0377000000000001</v>
      </c>
      <c r="CE204" s="28"/>
      <c r="CF204" s="29">
        <f t="shared" si="554"/>
        <v>230.8931</v>
      </c>
      <c r="CG204" s="27">
        <v>6.4899999999999999E-2</v>
      </c>
      <c r="CH204" s="27">
        <f t="shared" si="630"/>
        <v>0.93779999999999997</v>
      </c>
      <c r="CI204" s="27">
        <f t="shared" si="530"/>
        <v>4.1499999999999995E-2</v>
      </c>
      <c r="CJ204" s="27">
        <f t="shared" si="631"/>
        <v>0.97929999999999995</v>
      </c>
      <c r="CK204" s="28"/>
      <c r="CL204" s="29">
        <f t="shared" si="555"/>
        <v>2.2191999999999998</v>
      </c>
      <c r="CM204" s="27">
        <v>0</v>
      </c>
      <c r="CN204" s="27">
        <v>0.12720000000000001</v>
      </c>
      <c r="CO204" s="27">
        <f t="shared" si="632"/>
        <v>0.12720000000000001</v>
      </c>
      <c r="CP204" s="28"/>
      <c r="CQ204" s="29">
        <f t="shared" si="556"/>
        <v>3.1396999999999999</v>
      </c>
      <c r="CR204" s="27">
        <f t="shared" si="655"/>
        <v>0</v>
      </c>
      <c r="CS204" s="27">
        <f t="shared" si="655"/>
        <v>0.12720000000000001</v>
      </c>
      <c r="CT204" s="27">
        <f t="shared" si="656"/>
        <v>0.12720000000000001</v>
      </c>
      <c r="CU204" s="28"/>
      <c r="CV204" s="29">
        <f t="shared" si="559"/>
        <v>5.6712999999999996</v>
      </c>
      <c r="CW204" s="27">
        <f t="shared" si="657"/>
        <v>0</v>
      </c>
      <c r="CX204" s="27">
        <v>7.17E-2</v>
      </c>
      <c r="CY204" s="27">
        <f t="shared" si="658"/>
        <v>7.17E-2</v>
      </c>
      <c r="CZ204" s="28"/>
      <c r="DA204" s="29">
        <f t="shared" si="562"/>
        <v>6.5918000000000001</v>
      </c>
      <c r="DB204" s="27">
        <f t="shared" si="659"/>
        <v>0</v>
      </c>
      <c r="DC204" s="29">
        <f t="shared" si="659"/>
        <v>7.17E-2</v>
      </c>
      <c r="DD204" s="27">
        <f t="shared" si="660"/>
        <v>7.17E-2</v>
      </c>
      <c r="DE204" s="27"/>
      <c r="DF204" s="29">
        <f t="shared" si="565"/>
        <v>20.794499999999999</v>
      </c>
      <c r="DG204" s="27">
        <f t="shared" si="635"/>
        <v>0.14749999999999999</v>
      </c>
      <c r="DH204" s="27">
        <f t="shared" si="661"/>
        <v>0</v>
      </c>
      <c r="DI204" s="27">
        <v>3.4299999999999997E-2</v>
      </c>
      <c r="DJ204" s="27">
        <f t="shared" si="636"/>
        <v>3.4299999999999997E-2</v>
      </c>
      <c r="DK204" s="28"/>
      <c r="DL204" s="29">
        <f t="shared" si="567"/>
        <v>21.715</v>
      </c>
      <c r="DM204" s="27">
        <f t="shared" ref="DM204:DO205" si="666">+DG204</f>
        <v>0.14749999999999999</v>
      </c>
      <c r="DN204" s="27">
        <f t="shared" si="666"/>
        <v>0</v>
      </c>
      <c r="DO204" s="27">
        <f t="shared" si="666"/>
        <v>3.4299999999999997E-2</v>
      </c>
      <c r="DP204" s="27">
        <f t="shared" si="662"/>
        <v>3.4299999999999997E-2</v>
      </c>
      <c r="DQ204" s="27"/>
      <c r="DR204" s="29">
        <f t="shared" si="569"/>
        <v>128.8603</v>
      </c>
      <c r="DS204" s="27">
        <f t="shared" si="638"/>
        <v>8.3299999999999999E-2</v>
      </c>
      <c r="DT204" s="27">
        <f t="shared" si="663"/>
        <v>0</v>
      </c>
      <c r="DU204" s="29">
        <v>2.8500000000000001E-2</v>
      </c>
      <c r="DV204" s="27">
        <f t="shared" si="639"/>
        <v>2.8500000000000001E-2</v>
      </c>
      <c r="DW204" s="28"/>
      <c r="DX204" s="29">
        <f t="shared" si="571"/>
        <v>129.7808</v>
      </c>
      <c r="DY204" s="27">
        <f t="shared" ref="DY204:EA205" si="667">+DS204</f>
        <v>8.3299999999999999E-2</v>
      </c>
      <c r="DZ204" s="27">
        <f t="shared" si="667"/>
        <v>0</v>
      </c>
      <c r="EA204" s="27">
        <f t="shared" si="667"/>
        <v>2.8500000000000001E-2</v>
      </c>
      <c r="EB204" s="27">
        <f t="shared" si="664"/>
        <v>2.8500000000000001E-2</v>
      </c>
      <c r="EC204" s="27"/>
      <c r="ED204" s="27"/>
      <c r="EE204" s="27"/>
      <c r="EF204" s="27"/>
      <c r="EG204" s="27"/>
      <c r="EH204" s="27"/>
      <c r="EI204" s="27"/>
      <c r="EJ204" s="127" t="s">
        <v>30</v>
      </c>
      <c r="EK204" s="133"/>
      <c r="EL204" s="133"/>
      <c r="EM204" s="133"/>
      <c r="EN204" s="133"/>
      <c r="EO204" s="31"/>
      <c r="EP204" s="29">
        <f t="shared" si="573"/>
        <v>3.1396999999999999</v>
      </c>
      <c r="EQ204" s="27">
        <v>0</v>
      </c>
      <c r="ER204" s="27">
        <v>0</v>
      </c>
      <c r="ES204" s="27">
        <v>0.12720000000000001</v>
      </c>
      <c r="ET204" s="27">
        <f t="shared" si="641"/>
        <v>0.12720000000000001</v>
      </c>
      <c r="EU204" s="31"/>
      <c r="EV204" s="29">
        <f t="shared" si="574"/>
        <v>6.5918000000000001</v>
      </c>
      <c r="EW204" s="27">
        <v>0</v>
      </c>
      <c r="EX204" s="27">
        <v>0</v>
      </c>
      <c r="EY204" s="27">
        <v>7.17E-2</v>
      </c>
      <c r="EZ204" s="27">
        <f t="shared" si="642"/>
        <v>7.17E-2</v>
      </c>
      <c r="FA204" s="31"/>
      <c r="FB204" s="29">
        <f t="shared" si="575"/>
        <v>21.715</v>
      </c>
      <c r="FC204" s="27">
        <v>0.14749999999999999</v>
      </c>
      <c r="FD204" s="27">
        <v>0</v>
      </c>
      <c r="FE204" s="27">
        <v>3.4329999999999999E-2</v>
      </c>
      <c r="FF204" s="27">
        <f t="shared" si="643"/>
        <v>3.4329999999999999E-2</v>
      </c>
      <c r="FG204" s="31"/>
      <c r="FH204" s="29">
        <f t="shared" si="576"/>
        <v>129.7808</v>
      </c>
      <c r="FI204" s="27">
        <v>8.3299999999999999E-2</v>
      </c>
      <c r="FJ204" s="27">
        <v>0</v>
      </c>
      <c r="FK204" s="27">
        <v>2.8500000000000001E-2</v>
      </c>
      <c r="FL204" s="27">
        <f t="shared" si="644"/>
        <v>2.8500000000000001E-2</v>
      </c>
      <c r="FM204" s="31"/>
      <c r="FN204" s="32">
        <f t="shared" si="531"/>
        <v>4</v>
      </c>
      <c r="FO204" s="32">
        <f t="shared" si="532"/>
        <v>2008</v>
      </c>
    </row>
    <row r="205" spans="2:171" ht="15" x14ac:dyDescent="0.2">
      <c r="B205" s="32">
        <v>2008</v>
      </c>
      <c r="C205" s="32">
        <v>5</v>
      </c>
      <c r="D205" s="27"/>
      <c r="E205" s="29">
        <f t="shared" si="536"/>
        <v>0.33689999999999998</v>
      </c>
      <c r="F205" s="27">
        <v>1.0085999999999999</v>
      </c>
      <c r="G205" s="27">
        <f t="shared" si="520"/>
        <v>0.27080000000000004</v>
      </c>
      <c r="H205" s="27">
        <f t="shared" si="647"/>
        <v>1.2793999999999999</v>
      </c>
      <c r="I205" s="27"/>
      <c r="J205" s="29">
        <f t="shared" si="538"/>
        <v>0.33689999999999998</v>
      </c>
      <c r="K205" s="27">
        <f t="shared" si="648"/>
        <v>1.0085999999999999</v>
      </c>
      <c r="L205" s="27">
        <f t="shared" si="521"/>
        <v>0.27080000000000004</v>
      </c>
      <c r="M205" s="27">
        <f t="shared" si="665"/>
        <v>1.2793999999999999</v>
      </c>
      <c r="N205" s="27"/>
      <c r="O205" s="29">
        <f t="shared" si="540"/>
        <v>0.98629999999999995</v>
      </c>
      <c r="P205" s="27">
        <f t="shared" si="624"/>
        <v>1.0085999999999999</v>
      </c>
      <c r="Q205" s="27">
        <f t="shared" si="522"/>
        <v>0.16400000000000001</v>
      </c>
      <c r="R205" s="27">
        <f t="shared" si="649"/>
        <v>1.1725999999999999</v>
      </c>
      <c r="S205" s="27"/>
      <c r="T205" s="29">
        <f t="shared" si="542"/>
        <v>4.4382999999999999</v>
      </c>
      <c r="U205" s="27">
        <f t="shared" si="625"/>
        <v>1.0085999999999999</v>
      </c>
      <c r="V205" s="27">
        <f t="shared" si="523"/>
        <v>0.1085</v>
      </c>
      <c r="W205" s="27">
        <f t="shared" si="650"/>
        <v>1.1171</v>
      </c>
      <c r="X205" s="27"/>
      <c r="Y205" s="29">
        <f t="shared" si="544"/>
        <v>20.482099999999999</v>
      </c>
      <c r="Z205" s="27">
        <v>0.14749999999999999</v>
      </c>
      <c r="AA205" s="27">
        <f t="shared" si="626"/>
        <v>1.0085999999999999</v>
      </c>
      <c r="AB205" s="27">
        <f t="shared" si="524"/>
        <v>6.3099999999999989E-2</v>
      </c>
      <c r="AC205" s="27">
        <f t="shared" si="651"/>
        <v>1.0716999999999999</v>
      </c>
      <c r="AD205" s="27"/>
      <c r="AE205" s="29">
        <f t="shared" si="546"/>
        <v>5.3589000000000002</v>
      </c>
      <c r="AF205" s="52">
        <v>1.0085999999999999</v>
      </c>
      <c r="AG205" s="27">
        <f t="shared" si="525"/>
        <v>9.9900000000000003E-2</v>
      </c>
      <c r="AH205" s="27">
        <f t="shared" si="652"/>
        <v>1.1085</v>
      </c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9">
        <f t="shared" si="548"/>
        <v>20.482099999999999</v>
      </c>
      <c r="BC205" s="27">
        <f t="shared" si="526"/>
        <v>0.14749999999999999</v>
      </c>
      <c r="BD205" s="27">
        <f t="shared" si="527"/>
        <v>1.0085999999999999</v>
      </c>
      <c r="BE205" s="27">
        <f t="shared" si="528"/>
        <v>5.6899999999999992E-2</v>
      </c>
      <c r="BF205" s="27">
        <f t="shared" si="653"/>
        <v>1.0654999999999999</v>
      </c>
      <c r="BG205" s="27"/>
      <c r="BH205" s="29">
        <f t="shared" si="550"/>
        <v>128.5479</v>
      </c>
      <c r="BI205" s="27">
        <v>8.3299999999999999E-2</v>
      </c>
      <c r="BJ205" s="27">
        <f t="shared" si="627"/>
        <v>1.0085999999999999</v>
      </c>
      <c r="BK205" s="27">
        <f t="shared" si="529"/>
        <v>5.11E-2</v>
      </c>
      <c r="BL205" s="27">
        <f t="shared" si="654"/>
        <v>1.0596999999999999</v>
      </c>
      <c r="BM205" s="27"/>
      <c r="BN205" s="27"/>
      <c r="BO205" s="27"/>
      <c r="BP205" s="27"/>
      <c r="BQ205" s="27"/>
      <c r="BR205" s="27"/>
      <c r="BS205" s="27"/>
      <c r="BT205" s="127" t="s">
        <v>30</v>
      </c>
      <c r="BU205" s="133"/>
      <c r="BV205" s="133"/>
      <c r="BW205" s="133"/>
      <c r="BX205" s="133"/>
      <c r="BY205" s="31"/>
      <c r="BZ205" s="29">
        <f t="shared" si="552"/>
        <v>5.3589000000000002</v>
      </c>
      <c r="CA205" s="27">
        <f t="shared" si="553"/>
        <v>0</v>
      </c>
      <c r="CB205" s="27">
        <f t="shared" si="628"/>
        <v>1.0085999999999999</v>
      </c>
      <c r="CC205" s="27">
        <f t="shared" si="533"/>
        <v>9.9900000000000003E-2</v>
      </c>
      <c r="CD205" s="27">
        <f t="shared" si="629"/>
        <v>1.1085</v>
      </c>
      <c r="CE205" s="28"/>
      <c r="CF205" s="29">
        <f t="shared" si="554"/>
        <v>230.8931</v>
      </c>
      <c r="CG205" s="27">
        <v>6.4899999999999999E-2</v>
      </c>
      <c r="CH205" s="27">
        <f t="shared" si="630"/>
        <v>1.0085999999999999</v>
      </c>
      <c r="CI205" s="27">
        <f t="shared" si="530"/>
        <v>4.1499999999999995E-2</v>
      </c>
      <c r="CJ205" s="27">
        <f t="shared" si="631"/>
        <v>1.0501</v>
      </c>
      <c r="CK205" s="28"/>
      <c r="CL205" s="29">
        <f t="shared" si="555"/>
        <v>2.2191999999999998</v>
      </c>
      <c r="CM205" s="27">
        <v>0</v>
      </c>
      <c r="CN205" s="27">
        <v>0.12720000000000001</v>
      </c>
      <c r="CO205" s="27">
        <f t="shared" si="632"/>
        <v>0.12720000000000001</v>
      </c>
      <c r="CP205" s="28"/>
      <c r="CQ205" s="29">
        <f t="shared" si="556"/>
        <v>3.1396999999999999</v>
      </c>
      <c r="CR205" s="27">
        <f t="shared" si="655"/>
        <v>0</v>
      </c>
      <c r="CS205" s="27">
        <f t="shared" si="655"/>
        <v>0.12720000000000001</v>
      </c>
      <c r="CT205" s="27">
        <f t="shared" si="656"/>
        <v>0.12720000000000001</v>
      </c>
      <c r="CU205" s="28"/>
      <c r="CV205" s="29">
        <f t="shared" si="559"/>
        <v>5.6712999999999996</v>
      </c>
      <c r="CW205" s="27">
        <f t="shared" si="657"/>
        <v>0</v>
      </c>
      <c r="CX205" s="27">
        <v>7.17E-2</v>
      </c>
      <c r="CY205" s="27">
        <f t="shared" si="658"/>
        <v>7.17E-2</v>
      </c>
      <c r="CZ205" s="28"/>
      <c r="DA205" s="29">
        <f t="shared" si="562"/>
        <v>6.5918000000000001</v>
      </c>
      <c r="DB205" s="27">
        <f t="shared" si="659"/>
        <v>0</v>
      </c>
      <c r="DC205" s="29">
        <f t="shared" si="659"/>
        <v>7.17E-2</v>
      </c>
      <c r="DD205" s="27">
        <f t="shared" si="660"/>
        <v>7.17E-2</v>
      </c>
      <c r="DE205" s="27"/>
      <c r="DF205" s="29">
        <f t="shared" si="565"/>
        <v>20.794499999999999</v>
      </c>
      <c r="DG205" s="27">
        <f t="shared" si="635"/>
        <v>0.14749999999999999</v>
      </c>
      <c r="DH205" s="27">
        <f t="shared" si="661"/>
        <v>0</v>
      </c>
      <c r="DI205" s="27">
        <v>3.4299999999999997E-2</v>
      </c>
      <c r="DJ205" s="27">
        <f t="shared" si="636"/>
        <v>3.4299999999999997E-2</v>
      </c>
      <c r="DK205" s="28"/>
      <c r="DL205" s="29">
        <f t="shared" si="567"/>
        <v>21.715</v>
      </c>
      <c r="DM205" s="27">
        <f t="shared" si="666"/>
        <v>0.14749999999999999</v>
      </c>
      <c r="DN205" s="27">
        <f t="shared" si="666"/>
        <v>0</v>
      </c>
      <c r="DO205" s="27">
        <f t="shared" si="666"/>
        <v>3.4299999999999997E-2</v>
      </c>
      <c r="DP205" s="27">
        <f t="shared" si="662"/>
        <v>3.4299999999999997E-2</v>
      </c>
      <c r="DQ205" s="27"/>
      <c r="DR205" s="29">
        <f t="shared" si="569"/>
        <v>128.8603</v>
      </c>
      <c r="DS205" s="27">
        <f t="shared" si="638"/>
        <v>8.3299999999999999E-2</v>
      </c>
      <c r="DT205" s="27">
        <f t="shared" si="663"/>
        <v>0</v>
      </c>
      <c r="DU205" s="29">
        <v>2.8500000000000001E-2</v>
      </c>
      <c r="DV205" s="27">
        <f t="shared" si="639"/>
        <v>2.8500000000000001E-2</v>
      </c>
      <c r="DW205" s="28"/>
      <c r="DX205" s="29">
        <f t="shared" si="571"/>
        <v>129.7808</v>
      </c>
      <c r="DY205" s="27">
        <f t="shared" si="667"/>
        <v>8.3299999999999999E-2</v>
      </c>
      <c r="DZ205" s="27">
        <f t="shared" si="667"/>
        <v>0</v>
      </c>
      <c r="EA205" s="27">
        <f t="shared" si="667"/>
        <v>2.8500000000000001E-2</v>
      </c>
      <c r="EB205" s="27">
        <f t="shared" si="664"/>
        <v>2.8500000000000001E-2</v>
      </c>
      <c r="EC205" s="27"/>
      <c r="ED205" s="27"/>
      <c r="EE205" s="27"/>
      <c r="EF205" s="27"/>
      <c r="EG205" s="27"/>
      <c r="EH205" s="27"/>
      <c r="EI205" s="27"/>
      <c r="EJ205" s="127" t="s">
        <v>30</v>
      </c>
      <c r="EK205" s="133"/>
      <c r="EL205" s="133"/>
      <c r="EM205" s="133"/>
      <c r="EN205" s="133"/>
      <c r="EO205" s="31"/>
      <c r="EP205" s="29">
        <f t="shared" si="573"/>
        <v>3.1396999999999999</v>
      </c>
      <c r="EQ205" s="27">
        <v>0</v>
      </c>
      <c r="ER205" s="27">
        <v>0</v>
      </c>
      <c r="ES205" s="27">
        <v>0.12720000000000001</v>
      </c>
      <c r="ET205" s="27">
        <f t="shared" si="641"/>
        <v>0.12720000000000001</v>
      </c>
      <c r="EU205" s="31"/>
      <c r="EV205" s="29">
        <f t="shared" si="574"/>
        <v>6.5918000000000001</v>
      </c>
      <c r="EW205" s="27">
        <v>0</v>
      </c>
      <c r="EX205" s="27">
        <v>0</v>
      </c>
      <c r="EY205" s="27">
        <v>7.17E-2</v>
      </c>
      <c r="EZ205" s="27">
        <f t="shared" si="642"/>
        <v>7.17E-2</v>
      </c>
      <c r="FA205" s="31"/>
      <c r="FB205" s="29">
        <f t="shared" si="575"/>
        <v>21.715</v>
      </c>
      <c r="FC205" s="27">
        <v>0.14749999999999999</v>
      </c>
      <c r="FD205" s="27">
        <v>0</v>
      </c>
      <c r="FE205" s="27">
        <v>3.4329999999999999E-2</v>
      </c>
      <c r="FF205" s="27">
        <f t="shared" si="643"/>
        <v>3.4329999999999999E-2</v>
      </c>
      <c r="FG205" s="31"/>
      <c r="FH205" s="29">
        <f t="shared" si="576"/>
        <v>129.7808</v>
      </c>
      <c r="FI205" s="27">
        <v>8.3299999999999999E-2</v>
      </c>
      <c r="FJ205" s="27">
        <v>0</v>
      </c>
      <c r="FK205" s="27">
        <v>2.8500000000000001E-2</v>
      </c>
      <c r="FL205" s="27">
        <f t="shared" si="644"/>
        <v>2.8500000000000001E-2</v>
      </c>
      <c r="FM205" s="31"/>
      <c r="FN205" s="32">
        <f t="shared" si="531"/>
        <v>5</v>
      </c>
      <c r="FO205" s="32">
        <f t="shared" si="532"/>
        <v>2008</v>
      </c>
    </row>
    <row r="206" spans="2:171" ht="15" x14ac:dyDescent="0.2">
      <c r="B206" s="32">
        <v>2008</v>
      </c>
      <c r="C206" s="32">
        <v>6</v>
      </c>
      <c r="D206" s="27"/>
      <c r="E206" s="29">
        <f t="shared" si="536"/>
        <v>0.33689999999999998</v>
      </c>
      <c r="F206" s="27">
        <v>1.111</v>
      </c>
      <c r="G206" s="27">
        <f t="shared" si="520"/>
        <v>0.27080000000000004</v>
      </c>
      <c r="H206" s="27">
        <f t="shared" si="647"/>
        <v>1.3818000000000001</v>
      </c>
      <c r="I206" s="27"/>
      <c r="J206" s="29">
        <f t="shared" si="538"/>
        <v>0.33689999999999998</v>
      </c>
      <c r="K206" s="27">
        <f t="shared" si="648"/>
        <v>1.111</v>
      </c>
      <c r="L206" s="27">
        <f t="shared" si="521"/>
        <v>0.27080000000000004</v>
      </c>
      <c r="M206" s="27">
        <f t="shared" si="665"/>
        <v>1.3818000000000001</v>
      </c>
      <c r="N206" s="27"/>
      <c r="O206" s="29">
        <f t="shared" si="540"/>
        <v>0.98629999999999995</v>
      </c>
      <c r="P206" s="27">
        <f t="shared" ref="P206:P211" si="668">+F206</f>
        <v>1.111</v>
      </c>
      <c r="Q206" s="27">
        <f t="shared" si="522"/>
        <v>0.16400000000000001</v>
      </c>
      <c r="R206" s="27">
        <f t="shared" si="649"/>
        <v>1.2749999999999999</v>
      </c>
      <c r="S206" s="27"/>
      <c r="T206" s="29">
        <f t="shared" si="542"/>
        <v>4.4382999999999999</v>
      </c>
      <c r="U206" s="27">
        <f t="shared" ref="U206:U211" si="669">+P206</f>
        <v>1.111</v>
      </c>
      <c r="V206" s="27">
        <f t="shared" si="523"/>
        <v>0.1085</v>
      </c>
      <c r="W206" s="27">
        <f t="shared" si="650"/>
        <v>1.2195</v>
      </c>
      <c r="X206" s="27"/>
      <c r="Y206" s="29">
        <f t="shared" si="544"/>
        <v>20.482099999999999</v>
      </c>
      <c r="Z206" s="27">
        <v>0.14749999999999999</v>
      </c>
      <c r="AA206" s="27">
        <f t="shared" ref="AA206:AA211" si="670">+U206</f>
        <v>1.111</v>
      </c>
      <c r="AB206" s="27">
        <f t="shared" si="524"/>
        <v>6.3099999999999989E-2</v>
      </c>
      <c r="AC206" s="27">
        <f t="shared" si="651"/>
        <v>1.1740999999999999</v>
      </c>
      <c r="AD206" s="27"/>
      <c r="AE206" s="29">
        <f t="shared" si="546"/>
        <v>5.3589000000000002</v>
      </c>
      <c r="AF206" s="52">
        <v>1.111</v>
      </c>
      <c r="AG206" s="27">
        <f t="shared" si="525"/>
        <v>9.9900000000000003E-2</v>
      </c>
      <c r="AH206" s="27">
        <f t="shared" si="652"/>
        <v>1.2109000000000001</v>
      </c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9">
        <f t="shared" si="548"/>
        <v>20.482099999999999</v>
      </c>
      <c r="BC206" s="27">
        <f t="shared" si="526"/>
        <v>0.14749999999999999</v>
      </c>
      <c r="BD206" s="27">
        <f t="shared" si="527"/>
        <v>1.111</v>
      </c>
      <c r="BE206" s="27">
        <f t="shared" si="528"/>
        <v>5.6899999999999992E-2</v>
      </c>
      <c r="BF206" s="27">
        <f t="shared" si="653"/>
        <v>1.1678999999999999</v>
      </c>
      <c r="BG206" s="27"/>
      <c r="BH206" s="29">
        <f t="shared" si="550"/>
        <v>128.5479</v>
      </c>
      <c r="BI206" s="27">
        <v>8.3299999999999999E-2</v>
      </c>
      <c r="BJ206" s="27">
        <f t="shared" ref="BJ206:BJ211" si="671">+BD206</f>
        <v>1.111</v>
      </c>
      <c r="BK206" s="27">
        <f t="shared" si="529"/>
        <v>5.11E-2</v>
      </c>
      <c r="BL206" s="27">
        <f t="shared" si="654"/>
        <v>1.1620999999999999</v>
      </c>
      <c r="BM206" s="27"/>
      <c r="BN206" s="27"/>
      <c r="BO206" s="27"/>
      <c r="BP206" s="27"/>
      <c r="BQ206" s="27"/>
      <c r="BR206" s="27"/>
      <c r="BS206" s="27"/>
      <c r="BT206" s="127" t="s">
        <v>30</v>
      </c>
      <c r="BU206" s="133"/>
      <c r="BV206" s="133"/>
      <c r="BW206" s="133"/>
      <c r="BX206" s="133"/>
      <c r="BY206" s="31"/>
      <c r="BZ206" s="29">
        <f t="shared" si="552"/>
        <v>5.3589000000000002</v>
      </c>
      <c r="CA206" s="27">
        <f t="shared" si="553"/>
        <v>0</v>
      </c>
      <c r="CB206" s="27">
        <f t="shared" ref="CB206:CB211" si="672">+BJ206</f>
        <v>1.111</v>
      </c>
      <c r="CC206" s="27">
        <f t="shared" si="533"/>
        <v>9.9900000000000003E-2</v>
      </c>
      <c r="CD206" s="27">
        <f t="shared" ref="CD206:CD211" si="673">CB206+CC206</f>
        <v>1.2109000000000001</v>
      </c>
      <c r="CE206" s="28"/>
      <c r="CF206" s="29">
        <f t="shared" si="554"/>
        <v>230.8931</v>
      </c>
      <c r="CG206" s="27">
        <v>6.4899999999999999E-2</v>
      </c>
      <c r="CH206" s="27">
        <f t="shared" ref="CH206:CH211" si="674">CB206</f>
        <v>1.111</v>
      </c>
      <c r="CI206" s="27">
        <f t="shared" si="530"/>
        <v>4.1499999999999995E-2</v>
      </c>
      <c r="CJ206" s="27">
        <f t="shared" ref="CJ206:CJ211" si="675">CH206+CI206</f>
        <v>1.1525000000000001</v>
      </c>
      <c r="CK206" s="28"/>
      <c r="CL206" s="29">
        <f t="shared" si="555"/>
        <v>2.2191999999999998</v>
      </c>
      <c r="CM206" s="27">
        <v>0</v>
      </c>
      <c r="CN206" s="27">
        <v>0.12720000000000001</v>
      </c>
      <c r="CO206" s="27">
        <f t="shared" ref="CO206:CO211" si="676">(CM206+CN206)</f>
        <v>0.12720000000000001</v>
      </c>
      <c r="CP206" s="28"/>
      <c r="CQ206" s="29">
        <f t="shared" si="556"/>
        <v>3.1396999999999999</v>
      </c>
      <c r="CR206" s="27">
        <f t="shared" ref="CR206:CS208" si="677">+CM206</f>
        <v>0</v>
      </c>
      <c r="CS206" s="27">
        <f t="shared" si="677"/>
        <v>0.12720000000000001</v>
      </c>
      <c r="CT206" s="27">
        <f t="shared" si="656"/>
        <v>0.12720000000000001</v>
      </c>
      <c r="CU206" s="28"/>
      <c r="CV206" s="29">
        <f t="shared" si="559"/>
        <v>5.6712999999999996</v>
      </c>
      <c r="CW206" s="27">
        <f t="shared" si="657"/>
        <v>0</v>
      </c>
      <c r="CX206" s="27">
        <v>7.17E-2</v>
      </c>
      <c r="CY206" s="27">
        <f t="shared" si="658"/>
        <v>7.17E-2</v>
      </c>
      <c r="CZ206" s="28"/>
      <c r="DA206" s="29">
        <f t="shared" si="562"/>
        <v>6.5918000000000001</v>
      </c>
      <c r="DB206" s="27">
        <f t="shared" ref="DB206:DC208" si="678">+CW206</f>
        <v>0</v>
      </c>
      <c r="DC206" s="29">
        <f t="shared" si="678"/>
        <v>7.17E-2</v>
      </c>
      <c r="DD206" s="27">
        <f t="shared" si="660"/>
        <v>7.17E-2</v>
      </c>
      <c r="DE206" s="27"/>
      <c r="DF206" s="29">
        <f t="shared" si="565"/>
        <v>20.794499999999999</v>
      </c>
      <c r="DG206" s="27">
        <f t="shared" ref="DG206:DG211" si="679">+BC206</f>
        <v>0.14749999999999999</v>
      </c>
      <c r="DH206" s="27">
        <f t="shared" si="661"/>
        <v>0</v>
      </c>
      <c r="DI206" s="27">
        <v>3.4299999999999997E-2</v>
      </c>
      <c r="DJ206" s="27">
        <f t="shared" ref="DJ206:DJ211" si="680">(DH206+DI206)</f>
        <v>3.4299999999999997E-2</v>
      </c>
      <c r="DK206" s="28"/>
      <c r="DL206" s="29">
        <f t="shared" si="567"/>
        <v>21.715</v>
      </c>
      <c r="DM206" s="27">
        <f t="shared" ref="DM206:DO207" si="681">+DG206</f>
        <v>0.14749999999999999</v>
      </c>
      <c r="DN206" s="27">
        <f t="shared" si="681"/>
        <v>0</v>
      </c>
      <c r="DO206" s="27">
        <f t="shared" si="681"/>
        <v>3.4299999999999997E-2</v>
      </c>
      <c r="DP206" s="27">
        <f t="shared" si="662"/>
        <v>3.4299999999999997E-2</v>
      </c>
      <c r="DQ206" s="27"/>
      <c r="DR206" s="29">
        <f t="shared" si="569"/>
        <v>128.8603</v>
      </c>
      <c r="DS206" s="27">
        <f t="shared" ref="DS206:DS211" si="682">+BI206</f>
        <v>8.3299999999999999E-2</v>
      </c>
      <c r="DT206" s="27">
        <f t="shared" si="663"/>
        <v>0</v>
      </c>
      <c r="DU206" s="29">
        <v>2.8500000000000001E-2</v>
      </c>
      <c r="DV206" s="27">
        <f t="shared" ref="DV206:DV211" si="683">(DT206+DU206)</f>
        <v>2.8500000000000001E-2</v>
      </c>
      <c r="DW206" s="28"/>
      <c r="DX206" s="29">
        <f t="shared" si="571"/>
        <v>129.7808</v>
      </c>
      <c r="DY206" s="27">
        <f t="shared" ref="DY206:EA207" si="684">+DS206</f>
        <v>8.3299999999999999E-2</v>
      </c>
      <c r="DZ206" s="27">
        <f t="shared" si="684"/>
        <v>0</v>
      </c>
      <c r="EA206" s="27">
        <f t="shared" si="684"/>
        <v>2.8500000000000001E-2</v>
      </c>
      <c r="EB206" s="27">
        <f t="shared" si="664"/>
        <v>2.8500000000000001E-2</v>
      </c>
      <c r="EC206" s="27"/>
      <c r="ED206" s="27"/>
      <c r="EE206" s="27"/>
      <c r="EF206" s="27"/>
      <c r="EG206" s="27"/>
      <c r="EH206" s="27"/>
      <c r="EI206" s="27"/>
      <c r="EJ206" s="127" t="s">
        <v>30</v>
      </c>
      <c r="EK206" s="133"/>
      <c r="EL206" s="133"/>
      <c r="EM206" s="133"/>
      <c r="EN206" s="133"/>
      <c r="EO206" s="31"/>
      <c r="EP206" s="29">
        <f t="shared" si="573"/>
        <v>3.1396999999999999</v>
      </c>
      <c r="EQ206" s="27">
        <v>0</v>
      </c>
      <c r="ER206" s="27">
        <v>0</v>
      </c>
      <c r="ES206" s="27">
        <v>0.12720000000000001</v>
      </c>
      <c r="ET206" s="27">
        <f t="shared" ref="ET206:ET211" si="685">ER206+ES206</f>
        <v>0.12720000000000001</v>
      </c>
      <c r="EU206" s="31"/>
      <c r="EV206" s="29">
        <f t="shared" si="574"/>
        <v>6.5918000000000001</v>
      </c>
      <c r="EW206" s="27">
        <v>0</v>
      </c>
      <c r="EX206" s="27">
        <v>0</v>
      </c>
      <c r="EY206" s="27">
        <v>7.17E-2</v>
      </c>
      <c r="EZ206" s="27">
        <f t="shared" ref="EZ206:EZ211" si="686">EX206+EY206</f>
        <v>7.17E-2</v>
      </c>
      <c r="FA206" s="31"/>
      <c r="FB206" s="29">
        <f t="shared" si="575"/>
        <v>21.715</v>
      </c>
      <c r="FC206" s="27">
        <v>0.14749999999999999</v>
      </c>
      <c r="FD206" s="27">
        <v>0</v>
      </c>
      <c r="FE206" s="27">
        <v>3.4329999999999999E-2</v>
      </c>
      <c r="FF206" s="27">
        <f t="shared" ref="FF206:FF211" si="687">FD206+FE206</f>
        <v>3.4329999999999999E-2</v>
      </c>
      <c r="FG206" s="31"/>
      <c r="FH206" s="29">
        <f t="shared" si="576"/>
        <v>129.7808</v>
      </c>
      <c r="FI206" s="27">
        <v>8.3299999999999999E-2</v>
      </c>
      <c r="FJ206" s="27">
        <v>0</v>
      </c>
      <c r="FK206" s="27">
        <v>2.8500000000000001E-2</v>
      </c>
      <c r="FL206" s="27">
        <f t="shared" ref="FL206:FL211" si="688">FJ206+FK206</f>
        <v>2.8500000000000001E-2</v>
      </c>
      <c r="FM206" s="31"/>
      <c r="FN206" s="32">
        <f t="shared" si="531"/>
        <v>6</v>
      </c>
      <c r="FO206" s="32">
        <f t="shared" si="532"/>
        <v>2008</v>
      </c>
    </row>
    <row r="207" spans="2:171" ht="15" x14ac:dyDescent="0.2">
      <c r="B207" s="32">
        <v>2008</v>
      </c>
      <c r="C207" s="32">
        <v>7</v>
      </c>
      <c r="D207" s="27"/>
      <c r="E207" s="29">
        <f t="shared" si="536"/>
        <v>0.33689999999999998</v>
      </c>
      <c r="F207" s="27">
        <v>1.2307999999999999</v>
      </c>
      <c r="G207" s="27">
        <f t="shared" si="520"/>
        <v>0.27080000000000004</v>
      </c>
      <c r="H207" s="27">
        <f t="shared" si="647"/>
        <v>1.5015999999999998</v>
      </c>
      <c r="I207" s="27"/>
      <c r="J207" s="29">
        <f t="shared" si="538"/>
        <v>0.33689999999999998</v>
      </c>
      <c r="K207" s="27">
        <f t="shared" si="648"/>
        <v>1.2307999999999999</v>
      </c>
      <c r="L207" s="27">
        <f t="shared" si="521"/>
        <v>0.27080000000000004</v>
      </c>
      <c r="M207" s="27">
        <f t="shared" si="665"/>
        <v>1.5015999999999998</v>
      </c>
      <c r="N207" s="27"/>
      <c r="O207" s="29">
        <f t="shared" si="540"/>
        <v>0.98629999999999995</v>
      </c>
      <c r="P207" s="27">
        <f t="shared" si="668"/>
        <v>1.2307999999999999</v>
      </c>
      <c r="Q207" s="27">
        <f t="shared" si="522"/>
        <v>0.16400000000000001</v>
      </c>
      <c r="R207" s="27">
        <f t="shared" si="649"/>
        <v>1.3947999999999998</v>
      </c>
      <c r="S207" s="27"/>
      <c r="T207" s="29">
        <f t="shared" si="542"/>
        <v>4.4382999999999999</v>
      </c>
      <c r="U207" s="27">
        <f t="shared" si="669"/>
        <v>1.2307999999999999</v>
      </c>
      <c r="V207" s="27">
        <f t="shared" si="523"/>
        <v>0.1085</v>
      </c>
      <c r="W207" s="27">
        <f t="shared" si="650"/>
        <v>1.3392999999999999</v>
      </c>
      <c r="X207" s="27"/>
      <c r="Y207" s="29">
        <f t="shared" si="544"/>
        <v>20.482099999999999</v>
      </c>
      <c r="Z207" s="27">
        <v>0.14749999999999999</v>
      </c>
      <c r="AA207" s="27">
        <f t="shared" si="670"/>
        <v>1.2307999999999999</v>
      </c>
      <c r="AB207" s="27">
        <f t="shared" si="524"/>
        <v>6.3099999999999989E-2</v>
      </c>
      <c r="AC207" s="27">
        <f t="shared" si="651"/>
        <v>1.2938999999999998</v>
      </c>
      <c r="AD207" s="27"/>
      <c r="AE207" s="29">
        <f t="shared" si="546"/>
        <v>5.3589000000000002</v>
      </c>
      <c r="AF207" s="52">
        <v>1.2307999999999999</v>
      </c>
      <c r="AG207" s="27">
        <f t="shared" si="525"/>
        <v>9.9900000000000003E-2</v>
      </c>
      <c r="AH207" s="27">
        <f t="shared" si="652"/>
        <v>1.3307</v>
      </c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9">
        <f t="shared" si="548"/>
        <v>20.482099999999999</v>
      </c>
      <c r="BC207" s="27">
        <f t="shared" si="526"/>
        <v>0.14749999999999999</v>
      </c>
      <c r="BD207" s="27">
        <f t="shared" si="527"/>
        <v>1.2307999999999999</v>
      </c>
      <c r="BE207" s="27">
        <f t="shared" si="528"/>
        <v>5.6899999999999992E-2</v>
      </c>
      <c r="BF207" s="27">
        <f t="shared" si="653"/>
        <v>1.2876999999999998</v>
      </c>
      <c r="BG207" s="27"/>
      <c r="BH207" s="29">
        <f t="shared" si="550"/>
        <v>128.5479</v>
      </c>
      <c r="BI207" s="27">
        <v>8.3299999999999999E-2</v>
      </c>
      <c r="BJ207" s="27">
        <f t="shared" si="671"/>
        <v>1.2307999999999999</v>
      </c>
      <c r="BK207" s="27">
        <f t="shared" si="529"/>
        <v>5.11E-2</v>
      </c>
      <c r="BL207" s="27">
        <f t="shared" si="654"/>
        <v>1.2818999999999998</v>
      </c>
      <c r="BM207" s="27"/>
      <c r="BN207" s="27"/>
      <c r="BO207" s="27"/>
      <c r="BP207" s="27"/>
      <c r="BQ207" s="27"/>
      <c r="BR207" s="27"/>
      <c r="BS207" s="27"/>
      <c r="BT207" s="127" t="s">
        <v>30</v>
      </c>
      <c r="BU207" s="133"/>
      <c r="BV207" s="133"/>
      <c r="BW207" s="133"/>
      <c r="BX207" s="133"/>
      <c r="BY207" s="31"/>
      <c r="BZ207" s="29">
        <f t="shared" si="552"/>
        <v>5.3589000000000002</v>
      </c>
      <c r="CA207" s="27">
        <f t="shared" si="553"/>
        <v>0</v>
      </c>
      <c r="CB207" s="27">
        <f t="shared" si="672"/>
        <v>1.2307999999999999</v>
      </c>
      <c r="CC207" s="27">
        <f t="shared" si="533"/>
        <v>9.9900000000000003E-2</v>
      </c>
      <c r="CD207" s="27">
        <f t="shared" si="673"/>
        <v>1.3307</v>
      </c>
      <c r="CE207" s="28"/>
      <c r="CF207" s="29">
        <f t="shared" si="554"/>
        <v>230.8931</v>
      </c>
      <c r="CG207" s="27">
        <v>6.4899999999999999E-2</v>
      </c>
      <c r="CH207" s="27">
        <f t="shared" si="674"/>
        <v>1.2307999999999999</v>
      </c>
      <c r="CI207" s="27">
        <f t="shared" si="530"/>
        <v>4.1499999999999995E-2</v>
      </c>
      <c r="CJ207" s="27">
        <f t="shared" si="675"/>
        <v>1.2723</v>
      </c>
      <c r="CK207" s="28"/>
      <c r="CL207" s="29">
        <f t="shared" si="555"/>
        <v>2.2191999999999998</v>
      </c>
      <c r="CM207" s="27">
        <v>0</v>
      </c>
      <c r="CN207" s="27">
        <v>0.12720000000000001</v>
      </c>
      <c r="CO207" s="27">
        <f t="shared" si="676"/>
        <v>0.12720000000000001</v>
      </c>
      <c r="CP207" s="28"/>
      <c r="CQ207" s="29">
        <f t="shared" si="556"/>
        <v>3.1396999999999999</v>
      </c>
      <c r="CR207" s="27">
        <f t="shared" si="677"/>
        <v>0</v>
      </c>
      <c r="CS207" s="27">
        <f t="shared" si="677"/>
        <v>0.12720000000000001</v>
      </c>
      <c r="CT207" s="27">
        <f t="shared" si="656"/>
        <v>0.12720000000000001</v>
      </c>
      <c r="CU207" s="28"/>
      <c r="CV207" s="29">
        <f t="shared" si="559"/>
        <v>5.6712999999999996</v>
      </c>
      <c r="CW207" s="27">
        <f t="shared" si="657"/>
        <v>0</v>
      </c>
      <c r="CX207" s="27">
        <v>7.17E-2</v>
      </c>
      <c r="CY207" s="27">
        <f t="shared" si="658"/>
        <v>7.17E-2</v>
      </c>
      <c r="CZ207" s="28"/>
      <c r="DA207" s="29">
        <f t="shared" si="562"/>
        <v>6.5918000000000001</v>
      </c>
      <c r="DB207" s="27">
        <f t="shared" si="678"/>
        <v>0</v>
      </c>
      <c r="DC207" s="29">
        <f t="shared" si="678"/>
        <v>7.17E-2</v>
      </c>
      <c r="DD207" s="27">
        <f t="shared" si="660"/>
        <v>7.17E-2</v>
      </c>
      <c r="DE207" s="27"/>
      <c r="DF207" s="29">
        <f t="shared" si="565"/>
        <v>20.794499999999999</v>
      </c>
      <c r="DG207" s="27">
        <f t="shared" si="679"/>
        <v>0.14749999999999999</v>
      </c>
      <c r="DH207" s="27">
        <f t="shared" si="661"/>
        <v>0</v>
      </c>
      <c r="DI207" s="27">
        <v>3.4299999999999997E-2</v>
      </c>
      <c r="DJ207" s="27">
        <f t="shared" si="680"/>
        <v>3.4299999999999997E-2</v>
      </c>
      <c r="DK207" s="28"/>
      <c r="DL207" s="29">
        <f t="shared" si="567"/>
        <v>21.715</v>
      </c>
      <c r="DM207" s="27">
        <f t="shared" si="681"/>
        <v>0.14749999999999999</v>
      </c>
      <c r="DN207" s="27">
        <f t="shared" si="681"/>
        <v>0</v>
      </c>
      <c r="DO207" s="27">
        <f t="shared" si="681"/>
        <v>3.4299999999999997E-2</v>
      </c>
      <c r="DP207" s="27">
        <f t="shared" si="662"/>
        <v>3.4299999999999997E-2</v>
      </c>
      <c r="DQ207" s="27"/>
      <c r="DR207" s="29">
        <f t="shared" si="569"/>
        <v>128.8603</v>
      </c>
      <c r="DS207" s="27">
        <f t="shared" si="682"/>
        <v>8.3299999999999999E-2</v>
      </c>
      <c r="DT207" s="27">
        <f t="shared" si="663"/>
        <v>0</v>
      </c>
      <c r="DU207" s="29">
        <v>2.8500000000000001E-2</v>
      </c>
      <c r="DV207" s="27">
        <f t="shared" si="683"/>
        <v>2.8500000000000001E-2</v>
      </c>
      <c r="DW207" s="28"/>
      <c r="DX207" s="29">
        <f t="shared" si="571"/>
        <v>129.7808</v>
      </c>
      <c r="DY207" s="27">
        <f t="shared" si="684"/>
        <v>8.3299999999999999E-2</v>
      </c>
      <c r="DZ207" s="27">
        <f t="shared" si="684"/>
        <v>0</v>
      </c>
      <c r="EA207" s="27">
        <f t="shared" si="684"/>
        <v>2.8500000000000001E-2</v>
      </c>
      <c r="EB207" s="27">
        <f t="shared" si="664"/>
        <v>2.8500000000000001E-2</v>
      </c>
      <c r="EC207" s="27"/>
      <c r="ED207" s="27"/>
      <c r="EE207" s="27"/>
      <c r="EF207" s="27"/>
      <c r="EG207" s="27"/>
      <c r="EH207" s="27"/>
      <c r="EI207" s="27"/>
      <c r="EJ207" s="127" t="s">
        <v>30</v>
      </c>
      <c r="EK207" s="133"/>
      <c r="EL207" s="133"/>
      <c r="EM207" s="133"/>
      <c r="EN207" s="133"/>
      <c r="EO207" s="31"/>
      <c r="EP207" s="29">
        <f t="shared" si="573"/>
        <v>3.1396999999999999</v>
      </c>
      <c r="EQ207" s="27">
        <v>0</v>
      </c>
      <c r="ER207" s="27">
        <v>0</v>
      </c>
      <c r="ES207" s="27">
        <v>0.12720000000000001</v>
      </c>
      <c r="ET207" s="27">
        <f t="shared" si="685"/>
        <v>0.12720000000000001</v>
      </c>
      <c r="EU207" s="31"/>
      <c r="EV207" s="29">
        <f t="shared" si="574"/>
        <v>6.5918000000000001</v>
      </c>
      <c r="EW207" s="27">
        <v>0</v>
      </c>
      <c r="EX207" s="27">
        <v>0</v>
      </c>
      <c r="EY207" s="27">
        <v>7.17E-2</v>
      </c>
      <c r="EZ207" s="27">
        <f t="shared" si="686"/>
        <v>7.17E-2</v>
      </c>
      <c r="FA207" s="31"/>
      <c r="FB207" s="29">
        <f t="shared" si="575"/>
        <v>21.715</v>
      </c>
      <c r="FC207" s="27">
        <v>0.14749999999999999</v>
      </c>
      <c r="FD207" s="27">
        <v>0</v>
      </c>
      <c r="FE207" s="27">
        <v>3.4329999999999999E-2</v>
      </c>
      <c r="FF207" s="27">
        <f t="shared" si="687"/>
        <v>3.4329999999999999E-2</v>
      </c>
      <c r="FG207" s="31"/>
      <c r="FH207" s="29">
        <f t="shared" si="576"/>
        <v>129.7808</v>
      </c>
      <c r="FI207" s="27">
        <v>8.3299999999999999E-2</v>
      </c>
      <c r="FJ207" s="27">
        <v>0</v>
      </c>
      <c r="FK207" s="27">
        <v>2.8500000000000001E-2</v>
      </c>
      <c r="FL207" s="27">
        <f t="shared" si="688"/>
        <v>2.8500000000000001E-2</v>
      </c>
      <c r="FM207" s="31"/>
      <c r="FN207" s="32">
        <f t="shared" si="531"/>
        <v>7</v>
      </c>
      <c r="FO207" s="32">
        <f t="shared" si="532"/>
        <v>2008</v>
      </c>
    </row>
    <row r="208" spans="2:171" ht="15" x14ac:dyDescent="0.2">
      <c r="B208" s="32">
        <v>2008</v>
      </c>
      <c r="C208" s="32">
        <v>8</v>
      </c>
      <c r="D208" s="27"/>
      <c r="E208" s="29">
        <f t="shared" si="536"/>
        <v>0.33689999999999998</v>
      </c>
      <c r="F208" s="27">
        <v>0.84970000000000001</v>
      </c>
      <c r="G208" s="27">
        <f t="shared" si="520"/>
        <v>0.27080000000000004</v>
      </c>
      <c r="H208" s="27">
        <f t="shared" si="647"/>
        <v>1.1205000000000001</v>
      </c>
      <c r="I208" s="27"/>
      <c r="J208" s="29">
        <f t="shared" si="538"/>
        <v>0.33689999999999998</v>
      </c>
      <c r="K208" s="27">
        <f t="shared" si="648"/>
        <v>0.84970000000000001</v>
      </c>
      <c r="L208" s="27">
        <f t="shared" si="521"/>
        <v>0.27080000000000004</v>
      </c>
      <c r="M208" s="27">
        <f t="shared" si="665"/>
        <v>1.1205000000000001</v>
      </c>
      <c r="N208" s="27"/>
      <c r="O208" s="29">
        <f t="shared" si="540"/>
        <v>0.98629999999999995</v>
      </c>
      <c r="P208" s="27">
        <f t="shared" si="668"/>
        <v>0.84970000000000001</v>
      </c>
      <c r="Q208" s="27">
        <f t="shared" si="522"/>
        <v>0.16400000000000001</v>
      </c>
      <c r="R208" s="27">
        <f t="shared" si="649"/>
        <v>1.0137</v>
      </c>
      <c r="S208" s="27"/>
      <c r="T208" s="29">
        <f t="shared" si="542"/>
        <v>4.4382999999999999</v>
      </c>
      <c r="U208" s="27">
        <f t="shared" si="669"/>
        <v>0.84970000000000001</v>
      </c>
      <c r="V208" s="27">
        <f t="shared" si="523"/>
        <v>0.1085</v>
      </c>
      <c r="W208" s="27">
        <f t="shared" si="650"/>
        <v>0.95820000000000005</v>
      </c>
      <c r="X208" s="27"/>
      <c r="Y208" s="29">
        <f t="shared" si="544"/>
        <v>20.482099999999999</v>
      </c>
      <c r="Z208" s="27">
        <v>0.14749999999999999</v>
      </c>
      <c r="AA208" s="27">
        <f t="shared" si="670"/>
        <v>0.84970000000000001</v>
      </c>
      <c r="AB208" s="27">
        <f t="shared" si="524"/>
        <v>6.3099999999999989E-2</v>
      </c>
      <c r="AC208" s="27">
        <f t="shared" si="651"/>
        <v>0.91280000000000006</v>
      </c>
      <c r="AD208" s="27"/>
      <c r="AE208" s="29">
        <f t="shared" si="546"/>
        <v>5.3589000000000002</v>
      </c>
      <c r="AF208" s="52">
        <v>0.84970000000000001</v>
      </c>
      <c r="AG208" s="27">
        <f t="shared" si="525"/>
        <v>9.9900000000000003E-2</v>
      </c>
      <c r="AH208" s="27">
        <f t="shared" si="652"/>
        <v>0.9496</v>
      </c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9">
        <f t="shared" si="548"/>
        <v>20.482099999999999</v>
      </c>
      <c r="BC208" s="27">
        <f t="shared" si="526"/>
        <v>0.14749999999999999</v>
      </c>
      <c r="BD208" s="27">
        <f t="shared" si="527"/>
        <v>0.84970000000000001</v>
      </c>
      <c r="BE208" s="27">
        <f t="shared" si="528"/>
        <v>5.6899999999999992E-2</v>
      </c>
      <c r="BF208" s="27">
        <f t="shared" si="653"/>
        <v>0.90659999999999996</v>
      </c>
      <c r="BG208" s="27"/>
      <c r="BH208" s="29">
        <f t="shared" si="550"/>
        <v>128.5479</v>
      </c>
      <c r="BI208" s="27">
        <v>8.3299999999999999E-2</v>
      </c>
      <c r="BJ208" s="27">
        <f t="shared" si="671"/>
        <v>0.84970000000000001</v>
      </c>
      <c r="BK208" s="27">
        <f t="shared" si="529"/>
        <v>5.11E-2</v>
      </c>
      <c r="BL208" s="27">
        <f t="shared" si="654"/>
        <v>0.90080000000000005</v>
      </c>
      <c r="BM208" s="27"/>
      <c r="BN208" s="27"/>
      <c r="BO208" s="27"/>
      <c r="BP208" s="27"/>
      <c r="BQ208" s="27"/>
      <c r="BR208" s="27"/>
      <c r="BS208" s="27"/>
      <c r="BT208" s="127" t="s">
        <v>30</v>
      </c>
      <c r="BU208" s="133"/>
      <c r="BV208" s="133"/>
      <c r="BW208" s="133"/>
      <c r="BX208" s="133"/>
      <c r="BY208" s="31"/>
      <c r="BZ208" s="29">
        <f t="shared" si="552"/>
        <v>5.3589000000000002</v>
      </c>
      <c r="CA208" s="27">
        <f t="shared" si="553"/>
        <v>0</v>
      </c>
      <c r="CB208" s="27">
        <f t="shared" si="672"/>
        <v>0.84970000000000001</v>
      </c>
      <c r="CC208" s="27">
        <f t="shared" si="533"/>
        <v>9.9900000000000003E-2</v>
      </c>
      <c r="CD208" s="27">
        <f t="shared" si="673"/>
        <v>0.9496</v>
      </c>
      <c r="CE208" s="28"/>
      <c r="CF208" s="29">
        <f t="shared" si="554"/>
        <v>230.8931</v>
      </c>
      <c r="CG208" s="27">
        <v>6.4899999999999999E-2</v>
      </c>
      <c r="CH208" s="27">
        <f t="shared" si="674"/>
        <v>0.84970000000000001</v>
      </c>
      <c r="CI208" s="27">
        <f t="shared" si="530"/>
        <v>4.1499999999999995E-2</v>
      </c>
      <c r="CJ208" s="27">
        <f t="shared" si="675"/>
        <v>0.89119999999999999</v>
      </c>
      <c r="CK208" s="28"/>
      <c r="CL208" s="29">
        <f t="shared" si="555"/>
        <v>2.2191999999999998</v>
      </c>
      <c r="CM208" s="27">
        <v>0</v>
      </c>
      <c r="CN208" s="27">
        <v>0.12720000000000001</v>
      </c>
      <c r="CO208" s="27">
        <f t="shared" si="676"/>
        <v>0.12720000000000001</v>
      </c>
      <c r="CP208" s="28"/>
      <c r="CQ208" s="29">
        <f t="shared" si="556"/>
        <v>3.1396999999999999</v>
      </c>
      <c r="CR208" s="27">
        <f t="shared" si="677"/>
        <v>0</v>
      </c>
      <c r="CS208" s="27">
        <f t="shared" si="677"/>
        <v>0.12720000000000001</v>
      </c>
      <c r="CT208" s="27">
        <f t="shared" si="656"/>
        <v>0.12720000000000001</v>
      </c>
      <c r="CU208" s="28"/>
      <c r="CV208" s="29">
        <f t="shared" si="559"/>
        <v>5.6712999999999996</v>
      </c>
      <c r="CW208" s="27">
        <f t="shared" si="657"/>
        <v>0</v>
      </c>
      <c r="CX208" s="27">
        <v>7.17E-2</v>
      </c>
      <c r="CY208" s="27">
        <f t="shared" si="658"/>
        <v>7.17E-2</v>
      </c>
      <c r="CZ208" s="28"/>
      <c r="DA208" s="29">
        <f t="shared" si="562"/>
        <v>6.5918000000000001</v>
      </c>
      <c r="DB208" s="27">
        <f t="shared" si="678"/>
        <v>0</v>
      </c>
      <c r="DC208" s="29">
        <f t="shared" si="678"/>
        <v>7.17E-2</v>
      </c>
      <c r="DD208" s="27">
        <f t="shared" si="660"/>
        <v>7.17E-2</v>
      </c>
      <c r="DE208" s="27"/>
      <c r="DF208" s="29">
        <f t="shared" si="565"/>
        <v>20.794499999999999</v>
      </c>
      <c r="DG208" s="27">
        <f t="shared" si="679"/>
        <v>0.14749999999999999</v>
      </c>
      <c r="DH208" s="27">
        <f t="shared" si="661"/>
        <v>0</v>
      </c>
      <c r="DI208" s="27">
        <v>3.4299999999999997E-2</v>
      </c>
      <c r="DJ208" s="27">
        <f t="shared" si="680"/>
        <v>3.4299999999999997E-2</v>
      </c>
      <c r="DK208" s="28"/>
      <c r="DL208" s="29">
        <f t="shared" si="567"/>
        <v>21.715</v>
      </c>
      <c r="DM208" s="27">
        <f t="shared" ref="DM208:DO209" si="689">+DG208</f>
        <v>0.14749999999999999</v>
      </c>
      <c r="DN208" s="27">
        <f t="shared" si="689"/>
        <v>0</v>
      </c>
      <c r="DO208" s="27">
        <f t="shared" si="689"/>
        <v>3.4299999999999997E-2</v>
      </c>
      <c r="DP208" s="27">
        <f t="shared" si="662"/>
        <v>3.4299999999999997E-2</v>
      </c>
      <c r="DQ208" s="27"/>
      <c r="DR208" s="29">
        <f t="shared" si="569"/>
        <v>128.8603</v>
      </c>
      <c r="DS208" s="27">
        <f t="shared" si="682"/>
        <v>8.3299999999999999E-2</v>
      </c>
      <c r="DT208" s="27">
        <f t="shared" si="663"/>
        <v>0</v>
      </c>
      <c r="DU208" s="29">
        <v>2.8500000000000001E-2</v>
      </c>
      <c r="DV208" s="27">
        <f t="shared" si="683"/>
        <v>2.8500000000000001E-2</v>
      </c>
      <c r="DW208" s="28"/>
      <c r="DX208" s="29">
        <f t="shared" si="571"/>
        <v>129.7808</v>
      </c>
      <c r="DY208" s="27">
        <f t="shared" ref="DY208:EA209" si="690">+DS208</f>
        <v>8.3299999999999999E-2</v>
      </c>
      <c r="DZ208" s="27">
        <f t="shared" si="690"/>
        <v>0</v>
      </c>
      <c r="EA208" s="27">
        <f t="shared" si="690"/>
        <v>2.8500000000000001E-2</v>
      </c>
      <c r="EB208" s="27">
        <f t="shared" si="664"/>
        <v>2.8500000000000001E-2</v>
      </c>
      <c r="EC208" s="27"/>
      <c r="ED208" s="27"/>
      <c r="EE208" s="27"/>
      <c r="EF208" s="27"/>
      <c r="EG208" s="27"/>
      <c r="EH208" s="27"/>
      <c r="EI208" s="27"/>
      <c r="EJ208" s="127" t="s">
        <v>30</v>
      </c>
      <c r="EK208" s="133"/>
      <c r="EL208" s="133"/>
      <c r="EM208" s="133"/>
      <c r="EN208" s="133"/>
      <c r="EO208" s="31"/>
      <c r="EP208" s="29">
        <f t="shared" si="573"/>
        <v>3.1396999999999999</v>
      </c>
      <c r="EQ208" s="27">
        <v>0</v>
      </c>
      <c r="ER208" s="27">
        <v>0</v>
      </c>
      <c r="ES208" s="27">
        <v>0.12720000000000001</v>
      </c>
      <c r="ET208" s="27">
        <f t="shared" si="685"/>
        <v>0.12720000000000001</v>
      </c>
      <c r="EU208" s="31"/>
      <c r="EV208" s="29">
        <f t="shared" si="574"/>
        <v>6.5918000000000001</v>
      </c>
      <c r="EW208" s="27">
        <v>0</v>
      </c>
      <c r="EX208" s="27">
        <v>0</v>
      </c>
      <c r="EY208" s="27">
        <v>7.17E-2</v>
      </c>
      <c r="EZ208" s="27">
        <f t="shared" si="686"/>
        <v>7.17E-2</v>
      </c>
      <c r="FA208" s="31"/>
      <c r="FB208" s="29">
        <f t="shared" si="575"/>
        <v>21.715</v>
      </c>
      <c r="FC208" s="27">
        <v>0.14749999999999999</v>
      </c>
      <c r="FD208" s="27">
        <v>0</v>
      </c>
      <c r="FE208" s="27">
        <v>3.4329999999999999E-2</v>
      </c>
      <c r="FF208" s="27">
        <f t="shared" si="687"/>
        <v>3.4329999999999999E-2</v>
      </c>
      <c r="FG208" s="31"/>
      <c r="FH208" s="29">
        <f t="shared" si="576"/>
        <v>129.7808</v>
      </c>
      <c r="FI208" s="27">
        <v>8.3299999999999999E-2</v>
      </c>
      <c r="FJ208" s="27">
        <v>0</v>
      </c>
      <c r="FK208" s="27">
        <v>2.8500000000000001E-2</v>
      </c>
      <c r="FL208" s="27">
        <f t="shared" si="688"/>
        <v>2.8500000000000001E-2</v>
      </c>
      <c r="FM208" s="31"/>
      <c r="FN208" s="32">
        <f t="shared" si="531"/>
        <v>8</v>
      </c>
      <c r="FO208" s="32">
        <f t="shared" si="532"/>
        <v>2008</v>
      </c>
    </row>
    <row r="209" spans="2:274" ht="15" x14ac:dyDescent="0.2">
      <c r="B209" s="32">
        <v>2008</v>
      </c>
      <c r="C209" s="32">
        <v>9</v>
      </c>
      <c r="D209" s="27"/>
      <c r="E209" s="29">
        <f t="shared" si="536"/>
        <v>0.33689999999999998</v>
      </c>
      <c r="F209" s="27">
        <v>0.76329999999999998</v>
      </c>
      <c r="G209" s="27">
        <f t="shared" si="520"/>
        <v>0.27080000000000004</v>
      </c>
      <c r="H209" s="27">
        <f t="shared" ref="H209:H214" si="691">(F209+G209)</f>
        <v>1.0341</v>
      </c>
      <c r="I209" s="27"/>
      <c r="J209" s="29">
        <f t="shared" si="538"/>
        <v>0.33689999999999998</v>
      </c>
      <c r="K209" s="27">
        <f t="shared" ref="K209:K214" si="692">+F209</f>
        <v>0.76329999999999998</v>
      </c>
      <c r="L209" s="27">
        <f t="shared" si="521"/>
        <v>0.27080000000000004</v>
      </c>
      <c r="M209" s="27">
        <f t="shared" si="665"/>
        <v>1.0341</v>
      </c>
      <c r="N209" s="27"/>
      <c r="O209" s="29">
        <f t="shared" si="540"/>
        <v>0.98629999999999995</v>
      </c>
      <c r="P209" s="27">
        <f t="shared" si="668"/>
        <v>0.76329999999999998</v>
      </c>
      <c r="Q209" s="27">
        <f t="shared" si="522"/>
        <v>0.16400000000000001</v>
      </c>
      <c r="R209" s="27">
        <f t="shared" ref="R209:R214" si="693">(P209+Q209)</f>
        <v>0.92730000000000001</v>
      </c>
      <c r="S209" s="27"/>
      <c r="T209" s="29">
        <f t="shared" si="542"/>
        <v>4.4382999999999999</v>
      </c>
      <c r="U209" s="27">
        <f t="shared" si="669"/>
        <v>0.76329999999999998</v>
      </c>
      <c r="V209" s="27">
        <f t="shared" si="523"/>
        <v>0.1085</v>
      </c>
      <c r="W209" s="27">
        <f t="shared" ref="W209:W214" si="694">(U209+V209)</f>
        <v>0.87180000000000002</v>
      </c>
      <c r="X209" s="27"/>
      <c r="Y209" s="29">
        <f t="shared" si="544"/>
        <v>20.482099999999999</v>
      </c>
      <c r="Z209" s="27">
        <v>0.14749999999999999</v>
      </c>
      <c r="AA209" s="27">
        <f t="shared" si="670"/>
        <v>0.76329999999999998</v>
      </c>
      <c r="AB209" s="27">
        <f t="shared" si="524"/>
        <v>6.3099999999999989E-2</v>
      </c>
      <c r="AC209" s="27">
        <f t="shared" ref="AC209:AC214" si="695">(AA209+AB209)</f>
        <v>0.82640000000000002</v>
      </c>
      <c r="AD209" s="27"/>
      <c r="AE209" s="29">
        <f t="shared" si="546"/>
        <v>5.3589000000000002</v>
      </c>
      <c r="AF209" s="52">
        <v>0.76329999999999998</v>
      </c>
      <c r="AG209" s="27">
        <f t="shared" si="525"/>
        <v>9.9900000000000003E-2</v>
      </c>
      <c r="AH209" s="27">
        <f t="shared" ref="AH209:AH214" si="696">(AF209+AG209)</f>
        <v>0.86319999999999997</v>
      </c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9">
        <f t="shared" si="548"/>
        <v>20.482099999999999</v>
      </c>
      <c r="BC209" s="27">
        <f t="shared" si="526"/>
        <v>0.14749999999999999</v>
      </c>
      <c r="BD209" s="27">
        <f t="shared" si="527"/>
        <v>0.76329999999999998</v>
      </c>
      <c r="BE209" s="27">
        <f t="shared" si="528"/>
        <v>5.6899999999999992E-2</v>
      </c>
      <c r="BF209" s="27">
        <f t="shared" ref="BF209:BF214" si="697">(BD209+BE209)</f>
        <v>0.82019999999999993</v>
      </c>
      <c r="BG209" s="27"/>
      <c r="BH209" s="29">
        <f t="shared" si="550"/>
        <v>128.5479</v>
      </c>
      <c r="BI209" s="27">
        <v>8.3299999999999999E-2</v>
      </c>
      <c r="BJ209" s="27">
        <f t="shared" si="671"/>
        <v>0.76329999999999998</v>
      </c>
      <c r="BK209" s="27">
        <f t="shared" si="529"/>
        <v>5.11E-2</v>
      </c>
      <c r="BL209" s="27">
        <f t="shared" ref="BL209:BL214" si="698">(BJ209+BK209)</f>
        <v>0.81440000000000001</v>
      </c>
      <c r="BM209" s="27"/>
      <c r="BN209" s="27"/>
      <c r="BO209" s="27"/>
      <c r="BP209" s="27"/>
      <c r="BQ209" s="27"/>
      <c r="BR209" s="27"/>
      <c r="BS209" s="27"/>
      <c r="BT209" s="127" t="s">
        <v>30</v>
      </c>
      <c r="BU209" s="133"/>
      <c r="BV209" s="133"/>
      <c r="BW209" s="133"/>
      <c r="BX209" s="133"/>
      <c r="BY209" s="31"/>
      <c r="BZ209" s="29">
        <f t="shared" si="552"/>
        <v>5.3589000000000002</v>
      </c>
      <c r="CA209" s="27">
        <f t="shared" si="553"/>
        <v>0</v>
      </c>
      <c r="CB209" s="27">
        <f t="shared" si="672"/>
        <v>0.76329999999999998</v>
      </c>
      <c r="CC209" s="27">
        <f t="shared" si="533"/>
        <v>9.9900000000000003E-2</v>
      </c>
      <c r="CD209" s="27">
        <f t="shared" si="673"/>
        <v>0.86319999999999997</v>
      </c>
      <c r="CE209" s="28"/>
      <c r="CF209" s="29">
        <f t="shared" si="554"/>
        <v>230.8931</v>
      </c>
      <c r="CG209" s="27">
        <v>6.4899999999999999E-2</v>
      </c>
      <c r="CH209" s="27">
        <f t="shared" si="674"/>
        <v>0.76329999999999998</v>
      </c>
      <c r="CI209" s="27">
        <f t="shared" si="530"/>
        <v>4.1499999999999995E-2</v>
      </c>
      <c r="CJ209" s="27">
        <f t="shared" si="675"/>
        <v>0.80479999999999996</v>
      </c>
      <c r="CK209" s="28"/>
      <c r="CL209" s="29">
        <f t="shared" si="555"/>
        <v>2.2191999999999998</v>
      </c>
      <c r="CM209" s="27">
        <v>0</v>
      </c>
      <c r="CN209" s="27">
        <v>0.12720000000000001</v>
      </c>
      <c r="CO209" s="27">
        <f t="shared" si="676"/>
        <v>0.12720000000000001</v>
      </c>
      <c r="CP209" s="28"/>
      <c r="CQ209" s="29">
        <f t="shared" si="556"/>
        <v>3.1396999999999999</v>
      </c>
      <c r="CR209" s="27">
        <f t="shared" ref="CR209:CS211" si="699">+CM209</f>
        <v>0</v>
      </c>
      <c r="CS209" s="27">
        <f t="shared" si="699"/>
        <v>0.12720000000000001</v>
      </c>
      <c r="CT209" s="27">
        <f t="shared" ref="CT209:CT214" si="700">(CR209+CS209)</f>
        <v>0.12720000000000001</v>
      </c>
      <c r="CU209" s="28"/>
      <c r="CV209" s="29">
        <f t="shared" si="559"/>
        <v>5.6712999999999996</v>
      </c>
      <c r="CW209" s="27">
        <f t="shared" ref="CW209:CW214" si="701">+CR209</f>
        <v>0</v>
      </c>
      <c r="CX209" s="27">
        <v>7.17E-2</v>
      </c>
      <c r="CY209" s="27">
        <f t="shared" ref="CY209:CY214" si="702">(CW209+CX209)</f>
        <v>7.17E-2</v>
      </c>
      <c r="CZ209" s="28"/>
      <c r="DA209" s="29">
        <f t="shared" si="562"/>
        <v>6.5918000000000001</v>
      </c>
      <c r="DB209" s="27">
        <f t="shared" ref="DB209:DC211" si="703">+CW209</f>
        <v>0</v>
      </c>
      <c r="DC209" s="29">
        <f t="shared" si="703"/>
        <v>7.17E-2</v>
      </c>
      <c r="DD209" s="27">
        <f t="shared" ref="DD209:DD214" si="704">(DB209+DC209)</f>
        <v>7.17E-2</v>
      </c>
      <c r="DE209" s="27"/>
      <c r="DF209" s="29">
        <f t="shared" si="565"/>
        <v>20.794499999999999</v>
      </c>
      <c r="DG209" s="27">
        <f t="shared" si="679"/>
        <v>0.14749999999999999</v>
      </c>
      <c r="DH209" s="27">
        <f t="shared" ref="DH209:DH214" si="705">+DB209</f>
        <v>0</v>
      </c>
      <c r="DI209" s="27">
        <v>3.4299999999999997E-2</v>
      </c>
      <c r="DJ209" s="27">
        <f t="shared" si="680"/>
        <v>3.4299999999999997E-2</v>
      </c>
      <c r="DK209" s="28"/>
      <c r="DL209" s="29">
        <f t="shared" si="567"/>
        <v>21.715</v>
      </c>
      <c r="DM209" s="27">
        <f t="shared" si="689"/>
        <v>0.14749999999999999</v>
      </c>
      <c r="DN209" s="27">
        <f t="shared" si="689"/>
        <v>0</v>
      </c>
      <c r="DO209" s="27">
        <f t="shared" si="689"/>
        <v>3.4299999999999997E-2</v>
      </c>
      <c r="DP209" s="27">
        <f t="shared" ref="DP209:DP214" si="706">(DN209+DO209)</f>
        <v>3.4299999999999997E-2</v>
      </c>
      <c r="DQ209" s="27"/>
      <c r="DR209" s="29">
        <f t="shared" si="569"/>
        <v>128.8603</v>
      </c>
      <c r="DS209" s="27">
        <f t="shared" si="682"/>
        <v>8.3299999999999999E-2</v>
      </c>
      <c r="DT209" s="27">
        <f t="shared" ref="DT209:DT214" si="707">+DN209</f>
        <v>0</v>
      </c>
      <c r="DU209" s="29">
        <v>2.8500000000000001E-2</v>
      </c>
      <c r="DV209" s="27">
        <f t="shared" si="683"/>
        <v>2.8500000000000001E-2</v>
      </c>
      <c r="DW209" s="28"/>
      <c r="DX209" s="29">
        <f t="shared" si="571"/>
        <v>129.7808</v>
      </c>
      <c r="DY209" s="27">
        <f t="shared" si="690"/>
        <v>8.3299999999999999E-2</v>
      </c>
      <c r="DZ209" s="27">
        <f t="shared" si="690"/>
        <v>0</v>
      </c>
      <c r="EA209" s="27">
        <f t="shared" si="690"/>
        <v>2.8500000000000001E-2</v>
      </c>
      <c r="EB209" s="27">
        <f t="shared" ref="EB209:EB214" si="708">(DZ209+EA209)</f>
        <v>2.8500000000000001E-2</v>
      </c>
      <c r="EC209" s="27"/>
      <c r="ED209" s="27"/>
      <c r="EE209" s="27"/>
      <c r="EF209" s="27"/>
      <c r="EG209" s="27"/>
      <c r="EH209" s="27"/>
      <c r="EI209" s="27"/>
      <c r="EJ209" s="127" t="s">
        <v>30</v>
      </c>
      <c r="EK209" s="133"/>
      <c r="EL209" s="133"/>
      <c r="EM209" s="133"/>
      <c r="EN209" s="133"/>
      <c r="EO209" s="31"/>
      <c r="EP209" s="29">
        <f t="shared" si="573"/>
        <v>3.1396999999999999</v>
      </c>
      <c r="EQ209" s="27">
        <v>0</v>
      </c>
      <c r="ER209" s="27">
        <v>0</v>
      </c>
      <c r="ES209" s="27">
        <v>0.12720000000000001</v>
      </c>
      <c r="ET209" s="27">
        <f t="shared" si="685"/>
        <v>0.12720000000000001</v>
      </c>
      <c r="EU209" s="31"/>
      <c r="EV209" s="29">
        <f t="shared" si="574"/>
        <v>6.5918000000000001</v>
      </c>
      <c r="EW209" s="27">
        <v>0</v>
      </c>
      <c r="EX209" s="27">
        <v>0</v>
      </c>
      <c r="EY209" s="27">
        <v>7.17E-2</v>
      </c>
      <c r="EZ209" s="27">
        <f t="shared" si="686"/>
        <v>7.17E-2</v>
      </c>
      <c r="FA209" s="31"/>
      <c r="FB209" s="29">
        <f t="shared" si="575"/>
        <v>21.715</v>
      </c>
      <c r="FC209" s="27">
        <v>0.14749999999999999</v>
      </c>
      <c r="FD209" s="27">
        <v>0</v>
      </c>
      <c r="FE209" s="27">
        <v>3.4329999999999999E-2</v>
      </c>
      <c r="FF209" s="27">
        <f t="shared" si="687"/>
        <v>3.4329999999999999E-2</v>
      </c>
      <c r="FG209" s="31"/>
      <c r="FH209" s="29">
        <f t="shared" si="576"/>
        <v>129.7808</v>
      </c>
      <c r="FI209" s="27">
        <v>8.3299999999999999E-2</v>
      </c>
      <c r="FJ209" s="27">
        <v>0</v>
      </c>
      <c r="FK209" s="27">
        <v>2.8500000000000001E-2</v>
      </c>
      <c r="FL209" s="27">
        <f t="shared" si="688"/>
        <v>2.8500000000000001E-2</v>
      </c>
      <c r="FM209" s="31"/>
      <c r="FN209" s="32">
        <f t="shared" si="531"/>
        <v>9</v>
      </c>
      <c r="FO209" s="32">
        <f t="shared" si="532"/>
        <v>2008</v>
      </c>
    </row>
    <row r="210" spans="2:274" ht="15" x14ac:dyDescent="0.2">
      <c r="B210" s="32">
        <v>2008</v>
      </c>
      <c r="C210" s="32">
        <v>10</v>
      </c>
      <c r="D210" s="27"/>
      <c r="E210" s="29">
        <f t="shared" si="536"/>
        <v>0.33689999999999998</v>
      </c>
      <c r="F210" s="27">
        <v>0.59179999999999999</v>
      </c>
      <c r="G210" s="27">
        <f t="shared" si="520"/>
        <v>0.27080000000000004</v>
      </c>
      <c r="H210" s="27">
        <f t="shared" si="691"/>
        <v>0.86260000000000003</v>
      </c>
      <c r="I210" s="27"/>
      <c r="J210" s="29">
        <f t="shared" si="538"/>
        <v>0.33689999999999998</v>
      </c>
      <c r="K210" s="27">
        <f t="shared" si="692"/>
        <v>0.59179999999999999</v>
      </c>
      <c r="L210" s="27">
        <f t="shared" si="521"/>
        <v>0.27080000000000004</v>
      </c>
      <c r="M210" s="27">
        <f t="shared" ref="M210:M215" si="709">(K210+L210)</f>
        <v>0.86260000000000003</v>
      </c>
      <c r="N210" s="27"/>
      <c r="O210" s="29">
        <f t="shared" si="540"/>
        <v>0.98629999999999995</v>
      </c>
      <c r="P210" s="27">
        <f t="shared" si="668"/>
        <v>0.59179999999999999</v>
      </c>
      <c r="Q210" s="27">
        <f t="shared" si="522"/>
        <v>0.16400000000000001</v>
      </c>
      <c r="R210" s="27">
        <f t="shared" si="693"/>
        <v>0.75580000000000003</v>
      </c>
      <c r="S210" s="27"/>
      <c r="T210" s="29">
        <f t="shared" si="542"/>
        <v>4.4382999999999999</v>
      </c>
      <c r="U210" s="27">
        <f t="shared" si="669"/>
        <v>0.59179999999999999</v>
      </c>
      <c r="V210" s="27">
        <f t="shared" si="523"/>
        <v>0.1085</v>
      </c>
      <c r="W210" s="27">
        <f t="shared" si="694"/>
        <v>0.70030000000000003</v>
      </c>
      <c r="X210" s="27"/>
      <c r="Y210" s="29">
        <f t="shared" si="544"/>
        <v>20.482099999999999</v>
      </c>
      <c r="Z210" s="27">
        <v>0.14749999999999999</v>
      </c>
      <c r="AA210" s="27">
        <f t="shared" si="670"/>
        <v>0.59179999999999999</v>
      </c>
      <c r="AB210" s="27">
        <f t="shared" si="524"/>
        <v>6.3099999999999989E-2</v>
      </c>
      <c r="AC210" s="27">
        <f t="shared" si="695"/>
        <v>0.65490000000000004</v>
      </c>
      <c r="AD210" s="27"/>
      <c r="AE210" s="29">
        <f t="shared" si="546"/>
        <v>5.3589000000000002</v>
      </c>
      <c r="AF210" s="52">
        <v>0.59179999999999999</v>
      </c>
      <c r="AG210" s="27">
        <f t="shared" si="525"/>
        <v>9.9900000000000003E-2</v>
      </c>
      <c r="AH210" s="27">
        <f t="shared" si="696"/>
        <v>0.69169999999999998</v>
      </c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9">
        <f t="shared" si="548"/>
        <v>20.482099999999999</v>
      </c>
      <c r="BC210" s="27">
        <f t="shared" si="526"/>
        <v>0.14749999999999999</v>
      </c>
      <c r="BD210" s="27">
        <f t="shared" si="527"/>
        <v>0.59179999999999999</v>
      </c>
      <c r="BE210" s="27">
        <f t="shared" si="528"/>
        <v>5.6899999999999992E-2</v>
      </c>
      <c r="BF210" s="27">
        <f t="shared" si="697"/>
        <v>0.64869999999999994</v>
      </c>
      <c r="BG210" s="27"/>
      <c r="BH210" s="29">
        <f t="shared" si="550"/>
        <v>128.5479</v>
      </c>
      <c r="BI210" s="27">
        <v>8.3299999999999999E-2</v>
      </c>
      <c r="BJ210" s="27">
        <f t="shared" si="671"/>
        <v>0.59179999999999999</v>
      </c>
      <c r="BK210" s="27">
        <f t="shared" si="529"/>
        <v>5.11E-2</v>
      </c>
      <c r="BL210" s="27">
        <f t="shared" si="698"/>
        <v>0.64290000000000003</v>
      </c>
      <c r="BM210" s="27"/>
      <c r="BN210" s="27"/>
      <c r="BO210" s="27"/>
      <c r="BP210" s="27"/>
      <c r="BQ210" s="27"/>
      <c r="BR210" s="27"/>
      <c r="BS210" s="27"/>
      <c r="BT210" s="127" t="s">
        <v>30</v>
      </c>
      <c r="BU210" s="133"/>
      <c r="BV210" s="133"/>
      <c r="BW210" s="133"/>
      <c r="BX210" s="133"/>
      <c r="BY210" s="31"/>
      <c r="BZ210" s="29">
        <f t="shared" si="552"/>
        <v>5.3589000000000002</v>
      </c>
      <c r="CA210" s="27">
        <f t="shared" si="553"/>
        <v>0</v>
      </c>
      <c r="CB210" s="27">
        <f t="shared" si="672"/>
        <v>0.59179999999999999</v>
      </c>
      <c r="CC210" s="27">
        <f t="shared" si="533"/>
        <v>9.9900000000000003E-2</v>
      </c>
      <c r="CD210" s="27">
        <f t="shared" si="673"/>
        <v>0.69169999999999998</v>
      </c>
      <c r="CE210" s="28"/>
      <c r="CF210" s="29">
        <f t="shared" si="554"/>
        <v>230.8931</v>
      </c>
      <c r="CG210" s="27">
        <v>6.4899999999999999E-2</v>
      </c>
      <c r="CH210" s="27">
        <f t="shared" si="674"/>
        <v>0.59179999999999999</v>
      </c>
      <c r="CI210" s="27">
        <f t="shared" si="530"/>
        <v>4.1499999999999995E-2</v>
      </c>
      <c r="CJ210" s="27">
        <f t="shared" si="675"/>
        <v>0.63329999999999997</v>
      </c>
      <c r="CK210" s="28"/>
      <c r="CL210" s="29">
        <f t="shared" si="555"/>
        <v>2.2191999999999998</v>
      </c>
      <c r="CM210" s="27">
        <v>0</v>
      </c>
      <c r="CN210" s="27">
        <v>0.12720000000000001</v>
      </c>
      <c r="CO210" s="27">
        <f t="shared" si="676"/>
        <v>0.12720000000000001</v>
      </c>
      <c r="CP210" s="28"/>
      <c r="CQ210" s="29">
        <f t="shared" si="556"/>
        <v>3.1396999999999999</v>
      </c>
      <c r="CR210" s="27">
        <f t="shared" si="699"/>
        <v>0</v>
      </c>
      <c r="CS210" s="27">
        <f t="shared" si="699"/>
        <v>0.12720000000000001</v>
      </c>
      <c r="CT210" s="27">
        <f t="shared" si="700"/>
        <v>0.12720000000000001</v>
      </c>
      <c r="CU210" s="28"/>
      <c r="CV210" s="29">
        <f t="shared" si="559"/>
        <v>5.6712999999999996</v>
      </c>
      <c r="CW210" s="27">
        <f t="shared" si="701"/>
        <v>0</v>
      </c>
      <c r="CX210" s="27">
        <v>7.17E-2</v>
      </c>
      <c r="CY210" s="27">
        <f t="shared" si="702"/>
        <v>7.17E-2</v>
      </c>
      <c r="CZ210" s="28"/>
      <c r="DA210" s="29">
        <f t="shared" si="562"/>
        <v>6.5918000000000001</v>
      </c>
      <c r="DB210" s="27">
        <f t="shared" si="703"/>
        <v>0</v>
      </c>
      <c r="DC210" s="29">
        <f t="shared" si="703"/>
        <v>7.17E-2</v>
      </c>
      <c r="DD210" s="27">
        <f t="shared" si="704"/>
        <v>7.17E-2</v>
      </c>
      <c r="DE210" s="27"/>
      <c r="DF210" s="29">
        <f t="shared" si="565"/>
        <v>20.794499999999999</v>
      </c>
      <c r="DG210" s="27">
        <f t="shared" si="679"/>
        <v>0.14749999999999999</v>
      </c>
      <c r="DH210" s="27">
        <f t="shared" si="705"/>
        <v>0</v>
      </c>
      <c r="DI210" s="27">
        <v>3.4299999999999997E-2</v>
      </c>
      <c r="DJ210" s="27">
        <f t="shared" si="680"/>
        <v>3.4299999999999997E-2</v>
      </c>
      <c r="DK210" s="28"/>
      <c r="DL210" s="29">
        <f t="shared" si="567"/>
        <v>21.715</v>
      </c>
      <c r="DM210" s="27">
        <f t="shared" ref="DM210:DO211" si="710">+DG210</f>
        <v>0.14749999999999999</v>
      </c>
      <c r="DN210" s="27">
        <f t="shared" si="710"/>
        <v>0</v>
      </c>
      <c r="DO210" s="27">
        <f t="shared" si="710"/>
        <v>3.4299999999999997E-2</v>
      </c>
      <c r="DP210" s="27">
        <f t="shared" si="706"/>
        <v>3.4299999999999997E-2</v>
      </c>
      <c r="DQ210" s="27"/>
      <c r="DR210" s="29">
        <f t="shared" si="569"/>
        <v>128.8603</v>
      </c>
      <c r="DS210" s="27">
        <f t="shared" si="682"/>
        <v>8.3299999999999999E-2</v>
      </c>
      <c r="DT210" s="27">
        <f t="shared" si="707"/>
        <v>0</v>
      </c>
      <c r="DU210" s="29">
        <v>2.8500000000000001E-2</v>
      </c>
      <c r="DV210" s="27">
        <f t="shared" si="683"/>
        <v>2.8500000000000001E-2</v>
      </c>
      <c r="DW210" s="28"/>
      <c r="DX210" s="29">
        <f t="shared" si="571"/>
        <v>129.7808</v>
      </c>
      <c r="DY210" s="27">
        <f t="shared" ref="DY210:EA211" si="711">+DS210</f>
        <v>8.3299999999999999E-2</v>
      </c>
      <c r="DZ210" s="27">
        <f t="shared" si="711"/>
        <v>0</v>
      </c>
      <c r="EA210" s="27">
        <f t="shared" si="711"/>
        <v>2.8500000000000001E-2</v>
      </c>
      <c r="EB210" s="27">
        <f t="shared" si="708"/>
        <v>2.8500000000000001E-2</v>
      </c>
      <c r="EC210" s="27"/>
      <c r="ED210" s="27"/>
      <c r="EE210" s="27"/>
      <c r="EF210" s="27"/>
      <c r="EG210" s="27"/>
      <c r="EH210" s="27"/>
      <c r="EI210" s="27"/>
      <c r="EJ210" s="127" t="s">
        <v>30</v>
      </c>
      <c r="EK210" s="133"/>
      <c r="EL210" s="133"/>
      <c r="EM210" s="133"/>
      <c r="EN210" s="133"/>
      <c r="EO210" s="31"/>
      <c r="EP210" s="29">
        <f t="shared" si="573"/>
        <v>3.1396999999999999</v>
      </c>
      <c r="EQ210" s="27">
        <v>0</v>
      </c>
      <c r="ER210" s="27">
        <v>0</v>
      </c>
      <c r="ES210" s="27">
        <v>0.12720000000000001</v>
      </c>
      <c r="ET210" s="27">
        <f t="shared" si="685"/>
        <v>0.12720000000000001</v>
      </c>
      <c r="EU210" s="31"/>
      <c r="EV210" s="29">
        <f t="shared" si="574"/>
        <v>6.5918000000000001</v>
      </c>
      <c r="EW210" s="27">
        <v>0</v>
      </c>
      <c r="EX210" s="27">
        <v>0</v>
      </c>
      <c r="EY210" s="27">
        <v>7.17E-2</v>
      </c>
      <c r="EZ210" s="27">
        <f t="shared" si="686"/>
        <v>7.17E-2</v>
      </c>
      <c r="FA210" s="31"/>
      <c r="FB210" s="29">
        <f t="shared" si="575"/>
        <v>21.715</v>
      </c>
      <c r="FC210" s="27">
        <v>0.14749999999999999</v>
      </c>
      <c r="FD210" s="27">
        <v>0</v>
      </c>
      <c r="FE210" s="27">
        <v>3.4329999999999999E-2</v>
      </c>
      <c r="FF210" s="27">
        <f t="shared" si="687"/>
        <v>3.4329999999999999E-2</v>
      </c>
      <c r="FG210" s="31"/>
      <c r="FH210" s="29">
        <f t="shared" si="576"/>
        <v>129.7808</v>
      </c>
      <c r="FI210" s="27">
        <v>8.3299999999999999E-2</v>
      </c>
      <c r="FJ210" s="27">
        <v>0</v>
      </c>
      <c r="FK210" s="27">
        <v>2.8500000000000001E-2</v>
      </c>
      <c r="FL210" s="27">
        <f t="shared" si="688"/>
        <v>2.8500000000000001E-2</v>
      </c>
      <c r="FM210" s="31"/>
      <c r="FN210" s="32">
        <f t="shared" si="531"/>
        <v>10</v>
      </c>
      <c r="FO210" s="32">
        <f t="shared" si="532"/>
        <v>2008</v>
      </c>
    </row>
    <row r="211" spans="2:274" ht="15" x14ac:dyDescent="0.2">
      <c r="B211" s="32">
        <v>2008</v>
      </c>
      <c r="C211" s="32">
        <v>11</v>
      </c>
      <c r="D211" s="27"/>
      <c r="E211" s="29">
        <f t="shared" si="536"/>
        <v>0.33689999999999998</v>
      </c>
      <c r="F211" s="27">
        <v>0.68579999999999997</v>
      </c>
      <c r="G211" s="27">
        <f t="shared" si="520"/>
        <v>0.27080000000000004</v>
      </c>
      <c r="H211" s="27">
        <f t="shared" si="691"/>
        <v>0.95660000000000001</v>
      </c>
      <c r="I211" s="27"/>
      <c r="J211" s="29">
        <f t="shared" si="538"/>
        <v>0.33689999999999998</v>
      </c>
      <c r="K211" s="27">
        <f t="shared" si="692"/>
        <v>0.68579999999999997</v>
      </c>
      <c r="L211" s="27">
        <f t="shared" si="521"/>
        <v>0.27080000000000004</v>
      </c>
      <c r="M211" s="27">
        <f t="shared" si="709"/>
        <v>0.95660000000000001</v>
      </c>
      <c r="N211" s="27"/>
      <c r="O211" s="29">
        <f t="shared" si="540"/>
        <v>0.98629999999999995</v>
      </c>
      <c r="P211" s="27">
        <f t="shared" si="668"/>
        <v>0.68579999999999997</v>
      </c>
      <c r="Q211" s="27">
        <f t="shared" si="522"/>
        <v>0.16400000000000001</v>
      </c>
      <c r="R211" s="27">
        <f t="shared" si="693"/>
        <v>0.8498</v>
      </c>
      <c r="S211" s="27"/>
      <c r="T211" s="29">
        <f t="shared" si="542"/>
        <v>4.4382999999999999</v>
      </c>
      <c r="U211" s="27">
        <f t="shared" si="669"/>
        <v>0.68579999999999997</v>
      </c>
      <c r="V211" s="27">
        <f t="shared" si="523"/>
        <v>0.1085</v>
      </c>
      <c r="W211" s="27">
        <f t="shared" si="694"/>
        <v>0.79430000000000001</v>
      </c>
      <c r="X211" s="27"/>
      <c r="Y211" s="29">
        <f t="shared" si="544"/>
        <v>20.482099999999999</v>
      </c>
      <c r="Z211" s="27">
        <v>0.14749999999999999</v>
      </c>
      <c r="AA211" s="27">
        <f t="shared" si="670"/>
        <v>0.68579999999999997</v>
      </c>
      <c r="AB211" s="27">
        <f t="shared" si="524"/>
        <v>6.3099999999999989E-2</v>
      </c>
      <c r="AC211" s="27">
        <f t="shared" si="695"/>
        <v>0.7488999999999999</v>
      </c>
      <c r="AD211" s="27"/>
      <c r="AE211" s="29">
        <f t="shared" si="546"/>
        <v>5.3589000000000002</v>
      </c>
      <c r="AF211" s="52">
        <v>0.60770000000000002</v>
      </c>
      <c r="AG211" s="27">
        <f t="shared" si="525"/>
        <v>9.9900000000000003E-2</v>
      </c>
      <c r="AH211" s="27">
        <f t="shared" si="696"/>
        <v>0.70760000000000001</v>
      </c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9">
        <f t="shared" si="548"/>
        <v>20.482099999999999</v>
      </c>
      <c r="BC211" s="27">
        <f t="shared" si="526"/>
        <v>0.14749999999999999</v>
      </c>
      <c r="BD211" s="27">
        <f t="shared" si="527"/>
        <v>0.60770000000000002</v>
      </c>
      <c r="BE211" s="27">
        <f t="shared" si="528"/>
        <v>5.6899999999999992E-2</v>
      </c>
      <c r="BF211" s="27">
        <f t="shared" si="697"/>
        <v>0.66459999999999997</v>
      </c>
      <c r="BG211" s="27"/>
      <c r="BH211" s="29">
        <f t="shared" si="550"/>
        <v>128.5479</v>
      </c>
      <c r="BI211" s="27">
        <v>8.3299999999999999E-2</v>
      </c>
      <c r="BJ211" s="27">
        <f t="shared" si="671"/>
        <v>0.60770000000000002</v>
      </c>
      <c r="BK211" s="27">
        <f t="shared" si="529"/>
        <v>5.11E-2</v>
      </c>
      <c r="BL211" s="27">
        <f t="shared" si="698"/>
        <v>0.65880000000000005</v>
      </c>
      <c r="BM211" s="27"/>
      <c r="BN211" s="27"/>
      <c r="BO211" s="27"/>
      <c r="BP211" s="27"/>
      <c r="BQ211" s="27"/>
      <c r="BR211" s="27"/>
      <c r="BS211" s="27"/>
      <c r="BT211" s="127" t="s">
        <v>30</v>
      </c>
      <c r="BU211" s="133"/>
      <c r="BV211" s="133"/>
      <c r="BW211" s="133"/>
      <c r="BX211" s="133"/>
      <c r="BY211" s="31"/>
      <c r="BZ211" s="29">
        <f t="shared" si="552"/>
        <v>5.3589000000000002</v>
      </c>
      <c r="CA211" s="27">
        <f t="shared" si="553"/>
        <v>0</v>
      </c>
      <c r="CB211" s="27">
        <f t="shared" si="672"/>
        <v>0.60770000000000002</v>
      </c>
      <c r="CC211" s="27">
        <f t="shared" si="533"/>
        <v>9.9900000000000003E-2</v>
      </c>
      <c r="CD211" s="27">
        <f t="shared" si="673"/>
        <v>0.70760000000000001</v>
      </c>
      <c r="CE211" s="28"/>
      <c r="CF211" s="29">
        <f t="shared" si="554"/>
        <v>230.8931</v>
      </c>
      <c r="CG211" s="27">
        <v>6.4899999999999999E-2</v>
      </c>
      <c r="CH211" s="27">
        <f t="shared" si="674"/>
        <v>0.60770000000000002</v>
      </c>
      <c r="CI211" s="27">
        <f t="shared" si="530"/>
        <v>4.1499999999999995E-2</v>
      </c>
      <c r="CJ211" s="27">
        <f t="shared" si="675"/>
        <v>0.6492</v>
      </c>
      <c r="CK211" s="28"/>
      <c r="CL211" s="29">
        <f t="shared" si="555"/>
        <v>2.2191999999999998</v>
      </c>
      <c r="CM211" s="27">
        <v>0</v>
      </c>
      <c r="CN211" s="27">
        <v>0.12720000000000001</v>
      </c>
      <c r="CO211" s="27">
        <f t="shared" si="676"/>
        <v>0.12720000000000001</v>
      </c>
      <c r="CP211" s="28"/>
      <c r="CQ211" s="29">
        <f t="shared" si="556"/>
        <v>3.1396999999999999</v>
      </c>
      <c r="CR211" s="27">
        <f t="shared" si="699"/>
        <v>0</v>
      </c>
      <c r="CS211" s="27">
        <f t="shared" si="699"/>
        <v>0.12720000000000001</v>
      </c>
      <c r="CT211" s="27">
        <f t="shared" si="700"/>
        <v>0.12720000000000001</v>
      </c>
      <c r="CU211" s="28"/>
      <c r="CV211" s="29">
        <f t="shared" si="559"/>
        <v>5.6712999999999996</v>
      </c>
      <c r="CW211" s="27">
        <f t="shared" si="701"/>
        <v>0</v>
      </c>
      <c r="CX211" s="27">
        <v>7.17E-2</v>
      </c>
      <c r="CY211" s="27">
        <f t="shared" si="702"/>
        <v>7.17E-2</v>
      </c>
      <c r="CZ211" s="28"/>
      <c r="DA211" s="29">
        <f t="shared" si="562"/>
        <v>6.5918000000000001</v>
      </c>
      <c r="DB211" s="27">
        <f t="shared" si="703"/>
        <v>0</v>
      </c>
      <c r="DC211" s="29">
        <f t="shared" si="703"/>
        <v>7.17E-2</v>
      </c>
      <c r="DD211" s="27">
        <f t="shared" si="704"/>
        <v>7.17E-2</v>
      </c>
      <c r="DE211" s="27"/>
      <c r="DF211" s="29">
        <f t="shared" si="565"/>
        <v>20.794499999999999</v>
      </c>
      <c r="DG211" s="27">
        <f t="shared" si="679"/>
        <v>0.14749999999999999</v>
      </c>
      <c r="DH211" s="27">
        <f t="shared" si="705"/>
        <v>0</v>
      </c>
      <c r="DI211" s="27">
        <v>3.4299999999999997E-2</v>
      </c>
      <c r="DJ211" s="27">
        <f t="shared" si="680"/>
        <v>3.4299999999999997E-2</v>
      </c>
      <c r="DK211" s="28"/>
      <c r="DL211" s="29">
        <f t="shared" si="567"/>
        <v>21.715</v>
      </c>
      <c r="DM211" s="27">
        <f t="shared" si="710"/>
        <v>0.14749999999999999</v>
      </c>
      <c r="DN211" s="27">
        <f t="shared" si="710"/>
        <v>0</v>
      </c>
      <c r="DO211" s="27">
        <f t="shared" si="710"/>
        <v>3.4299999999999997E-2</v>
      </c>
      <c r="DP211" s="27">
        <f t="shared" si="706"/>
        <v>3.4299999999999997E-2</v>
      </c>
      <c r="DQ211" s="27"/>
      <c r="DR211" s="29">
        <f t="shared" si="569"/>
        <v>128.8603</v>
      </c>
      <c r="DS211" s="27">
        <f t="shared" si="682"/>
        <v>8.3299999999999999E-2</v>
      </c>
      <c r="DT211" s="27">
        <f t="shared" si="707"/>
        <v>0</v>
      </c>
      <c r="DU211" s="29">
        <v>2.8500000000000001E-2</v>
      </c>
      <c r="DV211" s="27">
        <f t="shared" si="683"/>
        <v>2.8500000000000001E-2</v>
      </c>
      <c r="DW211" s="28"/>
      <c r="DX211" s="29">
        <f t="shared" si="571"/>
        <v>129.7808</v>
      </c>
      <c r="DY211" s="27">
        <f t="shared" si="711"/>
        <v>8.3299999999999999E-2</v>
      </c>
      <c r="DZ211" s="27">
        <f t="shared" si="711"/>
        <v>0</v>
      </c>
      <c r="EA211" s="27">
        <f t="shared" si="711"/>
        <v>2.8500000000000001E-2</v>
      </c>
      <c r="EB211" s="27">
        <f t="shared" si="708"/>
        <v>2.8500000000000001E-2</v>
      </c>
      <c r="EC211" s="27"/>
      <c r="ED211" s="27"/>
      <c r="EE211" s="27"/>
      <c r="EF211" s="27"/>
      <c r="EG211" s="27"/>
      <c r="EH211" s="27"/>
      <c r="EI211" s="27"/>
      <c r="EJ211" s="127" t="s">
        <v>30</v>
      </c>
      <c r="EK211" s="133"/>
      <c r="EL211" s="133"/>
      <c r="EM211" s="133"/>
      <c r="EN211" s="133"/>
      <c r="EO211" s="31"/>
      <c r="EP211" s="29">
        <f t="shared" si="573"/>
        <v>3.1396999999999999</v>
      </c>
      <c r="EQ211" s="27">
        <v>0</v>
      </c>
      <c r="ER211" s="27">
        <v>0</v>
      </c>
      <c r="ES211" s="27">
        <v>0.12720000000000001</v>
      </c>
      <c r="ET211" s="27">
        <f t="shared" si="685"/>
        <v>0.12720000000000001</v>
      </c>
      <c r="EU211" s="31"/>
      <c r="EV211" s="29">
        <f t="shared" si="574"/>
        <v>6.5918000000000001</v>
      </c>
      <c r="EW211" s="27">
        <v>0</v>
      </c>
      <c r="EX211" s="27">
        <v>0</v>
      </c>
      <c r="EY211" s="27">
        <v>7.17E-2</v>
      </c>
      <c r="EZ211" s="27">
        <f t="shared" si="686"/>
        <v>7.17E-2</v>
      </c>
      <c r="FA211" s="31"/>
      <c r="FB211" s="29">
        <f t="shared" si="575"/>
        <v>21.715</v>
      </c>
      <c r="FC211" s="27">
        <v>0.14749999999999999</v>
      </c>
      <c r="FD211" s="27">
        <v>0</v>
      </c>
      <c r="FE211" s="27">
        <v>3.4329999999999999E-2</v>
      </c>
      <c r="FF211" s="27">
        <f t="shared" si="687"/>
        <v>3.4329999999999999E-2</v>
      </c>
      <c r="FG211" s="31"/>
      <c r="FH211" s="29">
        <f t="shared" si="576"/>
        <v>129.7808</v>
      </c>
      <c r="FI211" s="27">
        <v>8.3299999999999999E-2</v>
      </c>
      <c r="FJ211" s="27">
        <v>0</v>
      </c>
      <c r="FK211" s="27">
        <v>2.8500000000000001E-2</v>
      </c>
      <c r="FL211" s="27">
        <f t="shared" si="688"/>
        <v>2.8500000000000001E-2</v>
      </c>
      <c r="FM211" s="31"/>
      <c r="FN211" s="32">
        <f t="shared" si="531"/>
        <v>11</v>
      </c>
      <c r="FO211" s="32">
        <f t="shared" si="532"/>
        <v>2008</v>
      </c>
    </row>
    <row r="212" spans="2:274" ht="15" x14ac:dyDescent="0.2">
      <c r="B212" s="32">
        <v>2008</v>
      </c>
      <c r="C212" s="32">
        <v>12</v>
      </c>
      <c r="D212" s="27"/>
      <c r="E212" s="29">
        <f t="shared" si="536"/>
        <v>0.33689999999999998</v>
      </c>
      <c r="F212" s="27">
        <v>0.77300000000000002</v>
      </c>
      <c r="G212" s="27">
        <f t="shared" si="520"/>
        <v>0.27080000000000004</v>
      </c>
      <c r="H212" s="27">
        <f t="shared" si="691"/>
        <v>1.0438000000000001</v>
      </c>
      <c r="I212" s="27"/>
      <c r="J212" s="29">
        <f t="shared" si="538"/>
        <v>0.33689999999999998</v>
      </c>
      <c r="K212" s="27">
        <f t="shared" si="692"/>
        <v>0.77300000000000002</v>
      </c>
      <c r="L212" s="27">
        <f t="shared" si="521"/>
        <v>0.27080000000000004</v>
      </c>
      <c r="M212" s="27">
        <f t="shared" si="709"/>
        <v>1.0438000000000001</v>
      </c>
      <c r="N212" s="27"/>
      <c r="O212" s="29">
        <f t="shared" si="540"/>
        <v>0.98629999999999995</v>
      </c>
      <c r="P212" s="27">
        <f t="shared" ref="P212:P217" si="712">+F212</f>
        <v>0.77300000000000002</v>
      </c>
      <c r="Q212" s="27">
        <f t="shared" si="522"/>
        <v>0.16400000000000001</v>
      </c>
      <c r="R212" s="27">
        <f t="shared" si="693"/>
        <v>0.93700000000000006</v>
      </c>
      <c r="S212" s="27"/>
      <c r="T212" s="29">
        <f t="shared" si="542"/>
        <v>4.4382999999999999</v>
      </c>
      <c r="U212" s="27">
        <f t="shared" ref="U212:U217" si="713">+P212</f>
        <v>0.77300000000000002</v>
      </c>
      <c r="V212" s="27">
        <f t="shared" si="523"/>
        <v>0.1085</v>
      </c>
      <c r="W212" s="27">
        <f t="shared" si="694"/>
        <v>0.88150000000000006</v>
      </c>
      <c r="X212" s="27"/>
      <c r="Y212" s="29">
        <f t="shared" si="544"/>
        <v>20.482099999999999</v>
      </c>
      <c r="Z212" s="27">
        <v>0.14749999999999999</v>
      </c>
      <c r="AA212" s="27">
        <f t="shared" ref="AA212:AA217" si="714">+U212</f>
        <v>0.77300000000000002</v>
      </c>
      <c r="AB212" s="27">
        <f t="shared" si="524"/>
        <v>6.3099999999999989E-2</v>
      </c>
      <c r="AC212" s="27">
        <f t="shared" si="695"/>
        <v>0.83610000000000007</v>
      </c>
      <c r="AD212" s="27"/>
      <c r="AE212" s="29">
        <f t="shared" si="546"/>
        <v>5.3589000000000002</v>
      </c>
      <c r="AF212" s="52">
        <v>0.72040000000000004</v>
      </c>
      <c r="AG212" s="27">
        <f t="shared" si="525"/>
        <v>9.9900000000000003E-2</v>
      </c>
      <c r="AH212" s="27">
        <f t="shared" si="696"/>
        <v>0.82030000000000003</v>
      </c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9">
        <f t="shared" si="548"/>
        <v>20.482099999999999</v>
      </c>
      <c r="BC212" s="27">
        <f t="shared" si="526"/>
        <v>0.14749999999999999</v>
      </c>
      <c r="BD212" s="27">
        <f t="shared" si="527"/>
        <v>0.72040000000000004</v>
      </c>
      <c r="BE212" s="27">
        <f t="shared" si="528"/>
        <v>5.6899999999999992E-2</v>
      </c>
      <c r="BF212" s="27">
        <f t="shared" si="697"/>
        <v>0.77729999999999999</v>
      </c>
      <c r="BG212" s="27"/>
      <c r="BH212" s="29">
        <f t="shared" si="550"/>
        <v>128.5479</v>
      </c>
      <c r="BI212" s="27">
        <v>8.3299999999999999E-2</v>
      </c>
      <c r="BJ212" s="27">
        <f t="shared" ref="BJ212:BJ217" si="715">+BD212</f>
        <v>0.72040000000000004</v>
      </c>
      <c r="BK212" s="27">
        <f t="shared" si="529"/>
        <v>5.11E-2</v>
      </c>
      <c r="BL212" s="27">
        <f t="shared" si="698"/>
        <v>0.77150000000000007</v>
      </c>
      <c r="BM212" s="27"/>
      <c r="BN212" s="27"/>
      <c r="BO212" s="27"/>
      <c r="BP212" s="27"/>
      <c r="BQ212" s="27"/>
      <c r="BR212" s="27"/>
      <c r="BS212" s="27"/>
      <c r="BT212" s="127" t="s">
        <v>30</v>
      </c>
      <c r="BU212" s="133"/>
      <c r="BV212" s="133"/>
      <c r="BW212" s="133"/>
      <c r="BX212" s="133"/>
      <c r="BY212" s="31"/>
      <c r="BZ212" s="29">
        <f t="shared" si="552"/>
        <v>5.3589000000000002</v>
      </c>
      <c r="CA212" s="27">
        <f t="shared" si="553"/>
        <v>0</v>
      </c>
      <c r="CB212" s="27">
        <f t="shared" ref="CB212:CB217" si="716">+BJ212</f>
        <v>0.72040000000000004</v>
      </c>
      <c r="CC212" s="27">
        <f t="shared" si="533"/>
        <v>9.9900000000000003E-2</v>
      </c>
      <c r="CD212" s="27">
        <f t="shared" ref="CD212:CD217" si="717">CB212+CC212</f>
        <v>0.82030000000000003</v>
      </c>
      <c r="CE212" s="28"/>
      <c r="CF212" s="29">
        <f t="shared" si="554"/>
        <v>230.8931</v>
      </c>
      <c r="CG212" s="27">
        <v>6.4899999999999999E-2</v>
      </c>
      <c r="CH212" s="27">
        <f t="shared" ref="CH212:CH217" si="718">CB212</f>
        <v>0.72040000000000004</v>
      </c>
      <c r="CI212" s="27">
        <f t="shared" si="530"/>
        <v>4.1499999999999995E-2</v>
      </c>
      <c r="CJ212" s="27">
        <f t="shared" ref="CJ212:CJ217" si="719">CH212+CI212</f>
        <v>0.76190000000000002</v>
      </c>
      <c r="CK212" s="28"/>
      <c r="CL212" s="29">
        <f t="shared" si="555"/>
        <v>2.2191999999999998</v>
      </c>
      <c r="CM212" s="27">
        <v>0</v>
      </c>
      <c r="CN212" s="27">
        <v>0.12720000000000001</v>
      </c>
      <c r="CO212" s="27">
        <f t="shared" ref="CO212:CO217" si="720">(CM212+CN212)</f>
        <v>0.12720000000000001</v>
      </c>
      <c r="CP212" s="28"/>
      <c r="CQ212" s="29">
        <f t="shared" si="556"/>
        <v>3.1396999999999999</v>
      </c>
      <c r="CR212" s="27">
        <f t="shared" ref="CR212:CS214" si="721">+CM212</f>
        <v>0</v>
      </c>
      <c r="CS212" s="27">
        <f t="shared" si="721"/>
        <v>0.12720000000000001</v>
      </c>
      <c r="CT212" s="27">
        <f t="shared" si="700"/>
        <v>0.12720000000000001</v>
      </c>
      <c r="CU212" s="28"/>
      <c r="CV212" s="29">
        <f t="shared" si="559"/>
        <v>5.6712999999999996</v>
      </c>
      <c r="CW212" s="27">
        <f t="shared" si="701"/>
        <v>0</v>
      </c>
      <c r="CX212" s="27">
        <v>7.17E-2</v>
      </c>
      <c r="CY212" s="27">
        <f t="shared" si="702"/>
        <v>7.17E-2</v>
      </c>
      <c r="CZ212" s="28"/>
      <c r="DA212" s="29">
        <f t="shared" si="562"/>
        <v>6.5918000000000001</v>
      </c>
      <c r="DB212" s="27">
        <f t="shared" ref="DB212:DC214" si="722">+CW212</f>
        <v>0</v>
      </c>
      <c r="DC212" s="29">
        <f t="shared" si="722"/>
        <v>7.17E-2</v>
      </c>
      <c r="DD212" s="27">
        <f t="shared" si="704"/>
        <v>7.17E-2</v>
      </c>
      <c r="DE212" s="27"/>
      <c r="DF212" s="29">
        <f t="shared" si="565"/>
        <v>20.794499999999999</v>
      </c>
      <c r="DG212" s="27">
        <f t="shared" ref="DG212:DG217" si="723">+BC212</f>
        <v>0.14749999999999999</v>
      </c>
      <c r="DH212" s="27">
        <f t="shared" si="705"/>
        <v>0</v>
      </c>
      <c r="DI212" s="27">
        <v>3.4299999999999997E-2</v>
      </c>
      <c r="DJ212" s="27">
        <f t="shared" ref="DJ212:DJ217" si="724">(DH212+DI212)</f>
        <v>3.4299999999999997E-2</v>
      </c>
      <c r="DK212" s="28"/>
      <c r="DL212" s="29">
        <f t="shared" si="567"/>
        <v>21.715</v>
      </c>
      <c r="DM212" s="27">
        <f t="shared" ref="DM212:DO213" si="725">+DG212</f>
        <v>0.14749999999999999</v>
      </c>
      <c r="DN212" s="27">
        <f t="shared" si="725"/>
        <v>0</v>
      </c>
      <c r="DO212" s="27">
        <f t="shared" si="725"/>
        <v>3.4299999999999997E-2</v>
      </c>
      <c r="DP212" s="27">
        <f t="shared" si="706"/>
        <v>3.4299999999999997E-2</v>
      </c>
      <c r="DQ212" s="27"/>
      <c r="DR212" s="29">
        <f t="shared" si="569"/>
        <v>128.8603</v>
      </c>
      <c r="DS212" s="27">
        <f t="shared" ref="DS212:DS217" si="726">+BI212</f>
        <v>8.3299999999999999E-2</v>
      </c>
      <c r="DT212" s="27">
        <f t="shared" si="707"/>
        <v>0</v>
      </c>
      <c r="DU212" s="29">
        <v>2.8500000000000001E-2</v>
      </c>
      <c r="DV212" s="27">
        <f t="shared" ref="DV212:DV217" si="727">(DT212+DU212)</f>
        <v>2.8500000000000001E-2</v>
      </c>
      <c r="DW212" s="28"/>
      <c r="DX212" s="29">
        <f t="shared" si="571"/>
        <v>129.7808</v>
      </c>
      <c r="DY212" s="27">
        <f t="shared" ref="DY212:EA213" si="728">+DS212</f>
        <v>8.3299999999999999E-2</v>
      </c>
      <c r="DZ212" s="27">
        <f t="shared" si="728"/>
        <v>0</v>
      </c>
      <c r="EA212" s="27">
        <f t="shared" si="728"/>
        <v>2.8500000000000001E-2</v>
      </c>
      <c r="EB212" s="27">
        <f t="shared" si="708"/>
        <v>2.8500000000000001E-2</v>
      </c>
      <c r="EC212" s="27"/>
      <c r="ED212" s="27"/>
      <c r="EE212" s="27"/>
      <c r="EF212" s="27"/>
      <c r="EG212" s="27"/>
      <c r="EH212" s="27"/>
      <c r="EI212" s="27"/>
      <c r="EJ212" s="127" t="s">
        <v>30</v>
      </c>
      <c r="EK212" s="133"/>
      <c r="EL212" s="133"/>
      <c r="EM212" s="133"/>
      <c r="EN212" s="133"/>
      <c r="EO212" s="31"/>
      <c r="EP212" s="29">
        <f t="shared" si="573"/>
        <v>3.1396999999999999</v>
      </c>
      <c r="EQ212" s="27">
        <v>0</v>
      </c>
      <c r="ER212" s="27">
        <v>0</v>
      </c>
      <c r="ES212" s="27">
        <v>0.12720000000000001</v>
      </c>
      <c r="ET212" s="27">
        <f t="shared" ref="ET212:ET217" si="729">ER212+ES212</f>
        <v>0.12720000000000001</v>
      </c>
      <c r="EU212" s="31"/>
      <c r="EV212" s="29">
        <f t="shared" si="574"/>
        <v>6.5918000000000001</v>
      </c>
      <c r="EW212" s="27">
        <v>0</v>
      </c>
      <c r="EX212" s="27">
        <v>0</v>
      </c>
      <c r="EY212" s="27">
        <v>7.17E-2</v>
      </c>
      <c r="EZ212" s="27">
        <f t="shared" ref="EZ212:EZ217" si="730">EX212+EY212</f>
        <v>7.17E-2</v>
      </c>
      <c r="FA212" s="31"/>
      <c r="FB212" s="29">
        <f t="shared" si="575"/>
        <v>21.715</v>
      </c>
      <c r="FC212" s="27">
        <v>0.14749999999999999</v>
      </c>
      <c r="FD212" s="27">
        <v>0</v>
      </c>
      <c r="FE212" s="27">
        <v>3.4329999999999999E-2</v>
      </c>
      <c r="FF212" s="27">
        <f t="shared" ref="FF212:FF217" si="731">FD212+FE212</f>
        <v>3.4329999999999999E-2</v>
      </c>
      <c r="FG212" s="31"/>
      <c r="FH212" s="29">
        <f t="shared" si="576"/>
        <v>129.7808</v>
      </c>
      <c r="FI212" s="27">
        <v>8.3299999999999999E-2</v>
      </c>
      <c r="FJ212" s="27">
        <v>0</v>
      </c>
      <c r="FK212" s="27">
        <v>2.8500000000000001E-2</v>
      </c>
      <c r="FL212" s="27">
        <f t="shared" ref="FL212:FL217" si="732">FJ212+FK212</f>
        <v>2.8500000000000001E-2</v>
      </c>
      <c r="FM212" s="31"/>
      <c r="FN212" s="32">
        <f t="shared" si="531"/>
        <v>12</v>
      </c>
      <c r="FO212" s="32">
        <f t="shared" si="532"/>
        <v>2008</v>
      </c>
    </row>
    <row r="213" spans="2:274" s="50" customFormat="1" ht="15" x14ac:dyDescent="0.2">
      <c r="B213" s="49">
        <v>2009</v>
      </c>
      <c r="C213" s="49">
        <v>1</v>
      </c>
      <c r="D213" s="40"/>
      <c r="E213" s="46">
        <v>0.2301</v>
      </c>
      <c r="F213" s="40">
        <v>0.82199999999999995</v>
      </c>
      <c r="G213" s="40">
        <f t="shared" ref="G213:G224" si="733">0.2694+0.0368</f>
        <v>0.30619999999999997</v>
      </c>
      <c r="H213" s="40">
        <f t="shared" si="691"/>
        <v>1.1281999999999999</v>
      </c>
      <c r="I213" s="40"/>
      <c r="J213" s="46">
        <v>0.2301</v>
      </c>
      <c r="K213" s="40">
        <f t="shared" si="692"/>
        <v>0.82199999999999995</v>
      </c>
      <c r="L213" s="40">
        <f t="shared" ref="L213:L224" si="734">0.2694+0.0368</f>
        <v>0.30619999999999997</v>
      </c>
      <c r="M213" s="40">
        <f t="shared" si="709"/>
        <v>1.1281999999999999</v>
      </c>
      <c r="N213" s="40"/>
      <c r="O213" s="46">
        <v>0.69040000000000001</v>
      </c>
      <c r="P213" s="27">
        <f t="shared" si="712"/>
        <v>0.82199999999999995</v>
      </c>
      <c r="Q213" s="40">
        <f t="shared" ref="Q213:Q224" si="735">0.1394+0.0368</f>
        <v>0.1762</v>
      </c>
      <c r="R213" s="40">
        <f t="shared" si="693"/>
        <v>0.99819999999999998</v>
      </c>
      <c r="S213" s="40"/>
      <c r="T213" s="46">
        <v>3.1233</v>
      </c>
      <c r="U213" s="40">
        <f t="shared" si="713"/>
        <v>0.82199999999999995</v>
      </c>
      <c r="V213" s="40">
        <f t="shared" ref="V213:V224" si="736">0.0797+0.0368</f>
        <v>0.11649999999999999</v>
      </c>
      <c r="W213" s="40">
        <f t="shared" si="694"/>
        <v>0.93849999999999989</v>
      </c>
      <c r="X213" s="40"/>
      <c r="Y213" s="46">
        <f t="shared" ref="Y213:Y218" si="737">Y212</f>
        <v>20.482099999999999</v>
      </c>
      <c r="Z213" s="40">
        <v>0.14749999999999999</v>
      </c>
      <c r="AA213" s="40">
        <f t="shared" si="714"/>
        <v>0.82199999999999995</v>
      </c>
      <c r="AB213" s="40">
        <f t="shared" ref="AB213:AB224" si="738">0.033+0.0288</f>
        <v>6.1800000000000001E-2</v>
      </c>
      <c r="AC213" s="40">
        <f t="shared" si="695"/>
        <v>0.88379999999999992</v>
      </c>
      <c r="AD213" s="40"/>
      <c r="AE213" s="46">
        <f t="shared" ref="AE213:AE218" si="739">AE212</f>
        <v>5.3589000000000002</v>
      </c>
      <c r="AF213" s="53">
        <v>0.71099999999999997</v>
      </c>
      <c r="AG213" s="40">
        <f t="shared" ref="AG213:AG224" si="740">0.0695+0.0282</f>
        <v>9.7700000000000009E-2</v>
      </c>
      <c r="AH213" s="40">
        <f t="shared" si="696"/>
        <v>0.80869999999999997</v>
      </c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6">
        <f t="shared" ref="BB213:BB218" si="741">BB212</f>
        <v>20.482099999999999</v>
      </c>
      <c r="BC213" s="40">
        <f t="shared" si="526"/>
        <v>0.14749999999999999</v>
      </c>
      <c r="BD213" s="40">
        <f t="shared" si="527"/>
        <v>0.71099999999999997</v>
      </c>
      <c r="BE213" s="40">
        <f t="shared" ref="BE213:BE224" si="742">0.033+0.0226</f>
        <v>5.5599999999999997E-2</v>
      </c>
      <c r="BF213" s="40">
        <f t="shared" si="697"/>
        <v>0.76659999999999995</v>
      </c>
      <c r="BG213" s="40"/>
      <c r="BH213" s="46">
        <f t="shared" ref="BH213:BH218" si="743">BH212</f>
        <v>128.5479</v>
      </c>
      <c r="BI213" s="40">
        <v>8.3299999999999999E-2</v>
      </c>
      <c r="BJ213" s="40">
        <f t="shared" si="715"/>
        <v>0.71099999999999997</v>
      </c>
      <c r="BK213" s="40">
        <f t="shared" ref="BK213:BK224" si="744">0.0276+0.0226</f>
        <v>5.0199999999999995E-2</v>
      </c>
      <c r="BL213" s="40">
        <f t="shared" si="698"/>
        <v>0.76119999999999999</v>
      </c>
      <c r="BM213" s="40"/>
      <c r="BN213" s="40"/>
      <c r="BO213" s="40"/>
      <c r="BP213" s="40"/>
      <c r="BQ213" s="40"/>
      <c r="BR213" s="40"/>
      <c r="BS213" s="40"/>
      <c r="BT213" s="131" t="s">
        <v>30</v>
      </c>
      <c r="BU213" s="134"/>
      <c r="BV213" s="134"/>
      <c r="BW213" s="134"/>
      <c r="BX213" s="134"/>
      <c r="BY213" s="48"/>
      <c r="BZ213" s="46">
        <f t="shared" ref="BZ213:BZ218" si="745">BZ212</f>
        <v>5.3589000000000002</v>
      </c>
      <c r="CA213" s="40">
        <v>0</v>
      </c>
      <c r="CB213" s="40">
        <f t="shared" si="716"/>
        <v>0.71099999999999997</v>
      </c>
      <c r="CC213" s="40">
        <f t="shared" ref="CC213:CC224" si="746">0.0695+0.0282</f>
        <v>9.7700000000000009E-2</v>
      </c>
      <c r="CD213" s="40">
        <f t="shared" si="717"/>
        <v>0.80869999999999997</v>
      </c>
      <c r="CE213" s="45"/>
      <c r="CF213" s="46">
        <f t="shared" ref="CF213:CF218" si="747">CF212</f>
        <v>230.8931</v>
      </c>
      <c r="CG213" s="40">
        <v>6.4899999999999999E-2</v>
      </c>
      <c r="CH213" s="27">
        <f t="shared" si="718"/>
        <v>0.71099999999999997</v>
      </c>
      <c r="CI213" s="40">
        <f t="shared" ref="CI213:CI224" si="748">0.0173+0.0226</f>
        <v>3.9899999999999998E-2</v>
      </c>
      <c r="CJ213" s="40">
        <f t="shared" si="719"/>
        <v>0.75090000000000001</v>
      </c>
      <c r="CK213" s="45"/>
      <c r="CL213" s="46">
        <f t="shared" ref="CL213:CL218" si="749">CL212</f>
        <v>2.2191999999999998</v>
      </c>
      <c r="CM213" s="40">
        <v>0</v>
      </c>
      <c r="CN213" s="40">
        <v>0.1231</v>
      </c>
      <c r="CO213" s="40">
        <f t="shared" si="720"/>
        <v>0.1231</v>
      </c>
      <c r="CP213" s="45"/>
      <c r="CQ213" s="46">
        <f t="shared" ref="CQ213:CQ218" si="750">CQ212</f>
        <v>3.1396999999999999</v>
      </c>
      <c r="CR213" s="40">
        <f t="shared" si="721"/>
        <v>0</v>
      </c>
      <c r="CS213" s="40">
        <f t="shared" si="721"/>
        <v>0.1231</v>
      </c>
      <c r="CT213" s="40">
        <f t="shared" si="700"/>
        <v>0.1231</v>
      </c>
      <c r="CU213" s="45"/>
      <c r="CV213" s="46">
        <f t="shared" ref="CV213:CV218" si="751">CV212</f>
        <v>5.6712999999999996</v>
      </c>
      <c r="CW213" s="40">
        <f t="shared" si="701"/>
        <v>0</v>
      </c>
      <c r="CX213" s="40">
        <v>6.9500000000000006E-2</v>
      </c>
      <c r="CY213" s="40">
        <f t="shared" si="702"/>
        <v>6.9500000000000006E-2</v>
      </c>
      <c r="CZ213" s="45"/>
      <c r="DA213" s="46">
        <f t="shared" ref="DA213:DA218" si="752">DA212</f>
        <v>6.5918000000000001</v>
      </c>
      <c r="DB213" s="40">
        <f t="shared" si="722"/>
        <v>0</v>
      </c>
      <c r="DC213" s="46">
        <f t="shared" si="722"/>
        <v>6.9500000000000006E-2</v>
      </c>
      <c r="DD213" s="40">
        <f t="shared" si="704"/>
        <v>6.9500000000000006E-2</v>
      </c>
      <c r="DE213" s="40"/>
      <c r="DF213" s="46">
        <f t="shared" ref="DF213:DF218" si="753">DF212</f>
        <v>20.794499999999999</v>
      </c>
      <c r="DG213" s="40">
        <f t="shared" si="723"/>
        <v>0.14749999999999999</v>
      </c>
      <c r="DH213" s="40">
        <f t="shared" si="705"/>
        <v>0</v>
      </c>
      <c r="DI213" s="40">
        <v>3.3000000000000002E-2</v>
      </c>
      <c r="DJ213" s="40">
        <f t="shared" si="724"/>
        <v>3.3000000000000002E-2</v>
      </c>
      <c r="DK213" s="45"/>
      <c r="DL213" s="46">
        <f t="shared" ref="DL213:DL218" si="754">DL212</f>
        <v>21.715</v>
      </c>
      <c r="DM213" s="40">
        <f t="shared" si="725"/>
        <v>0.14749999999999999</v>
      </c>
      <c r="DN213" s="40">
        <f t="shared" si="725"/>
        <v>0</v>
      </c>
      <c r="DO213" s="40">
        <f t="shared" si="725"/>
        <v>3.3000000000000002E-2</v>
      </c>
      <c r="DP213" s="40">
        <f t="shared" si="706"/>
        <v>3.3000000000000002E-2</v>
      </c>
      <c r="DQ213" s="40"/>
      <c r="DR213" s="46">
        <f t="shared" ref="DR213:DR218" si="755">DR212</f>
        <v>128.8603</v>
      </c>
      <c r="DS213" s="40">
        <f t="shared" si="726"/>
        <v>8.3299999999999999E-2</v>
      </c>
      <c r="DT213" s="40">
        <f t="shared" si="707"/>
        <v>0</v>
      </c>
      <c r="DU213" s="46">
        <v>2.76E-2</v>
      </c>
      <c r="DV213" s="40">
        <f t="shared" si="727"/>
        <v>2.76E-2</v>
      </c>
      <c r="DW213" s="45"/>
      <c r="DX213" s="46">
        <f t="shared" ref="DX213:DX218" si="756">DX212</f>
        <v>129.7808</v>
      </c>
      <c r="DY213" s="40">
        <f t="shared" si="728"/>
        <v>8.3299999999999999E-2</v>
      </c>
      <c r="DZ213" s="40">
        <f t="shared" si="728"/>
        <v>0</v>
      </c>
      <c r="EA213" s="40">
        <f t="shared" si="728"/>
        <v>2.76E-2</v>
      </c>
      <c r="EB213" s="40">
        <f t="shared" si="708"/>
        <v>2.76E-2</v>
      </c>
      <c r="EC213" s="40"/>
      <c r="ED213" s="40"/>
      <c r="EE213" s="40"/>
      <c r="EF213" s="40"/>
      <c r="EG213" s="40"/>
      <c r="EH213" s="40"/>
      <c r="EI213" s="40"/>
      <c r="EJ213" s="131" t="s">
        <v>30</v>
      </c>
      <c r="EK213" s="134"/>
      <c r="EL213" s="134"/>
      <c r="EM213" s="134"/>
      <c r="EN213" s="134"/>
      <c r="EO213" s="48"/>
      <c r="EP213" s="46">
        <f t="shared" ref="EP213:EP218" si="757">EP212</f>
        <v>3.1396999999999999</v>
      </c>
      <c r="EQ213" s="40">
        <v>0</v>
      </c>
      <c r="ER213" s="40">
        <v>0</v>
      </c>
      <c r="ES213" s="40">
        <v>0.1231</v>
      </c>
      <c r="ET213" s="40">
        <f t="shared" si="729"/>
        <v>0.1231</v>
      </c>
      <c r="EU213" s="48"/>
      <c r="EV213" s="46">
        <f t="shared" ref="EV213:EV218" si="758">EV212</f>
        <v>6.5918000000000001</v>
      </c>
      <c r="EW213" s="40">
        <v>0</v>
      </c>
      <c r="EX213" s="40">
        <v>0</v>
      </c>
      <c r="EY213" s="40">
        <v>6.9500000000000006E-2</v>
      </c>
      <c r="EZ213" s="40">
        <f t="shared" si="730"/>
        <v>6.9500000000000006E-2</v>
      </c>
      <c r="FA213" s="48"/>
      <c r="FB213" s="46">
        <f t="shared" ref="FB213:FB218" si="759">FB212</f>
        <v>21.715</v>
      </c>
      <c r="FC213" s="40">
        <v>0.14749999999999999</v>
      </c>
      <c r="FD213" s="40">
        <v>0</v>
      </c>
      <c r="FE213" s="40">
        <v>3.3000000000000002E-2</v>
      </c>
      <c r="FF213" s="40">
        <f t="shared" si="731"/>
        <v>3.3000000000000002E-2</v>
      </c>
      <c r="FG213" s="48"/>
      <c r="FH213" s="46">
        <f t="shared" ref="FH213:FH218" si="760">FH212</f>
        <v>129.7808</v>
      </c>
      <c r="FI213" s="40">
        <v>8.3299999999999999E-2</v>
      </c>
      <c r="FJ213" s="40">
        <v>0</v>
      </c>
      <c r="FK213" s="40">
        <v>2.76E-2</v>
      </c>
      <c r="FL213" s="40">
        <f t="shared" si="732"/>
        <v>2.76E-2</v>
      </c>
      <c r="FM213" s="48"/>
      <c r="FN213" s="49">
        <f t="shared" si="531"/>
        <v>1</v>
      </c>
      <c r="FO213" s="49">
        <f t="shared" si="532"/>
        <v>2009</v>
      </c>
      <c r="FP213" s="51"/>
      <c r="FQ213" s="51"/>
      <c r="FR213" s="51"/>
      <c r="FS213" s="51"/>
      <c r="FT213" s="51"/>
      <c r="FU213" s="51"/>
      <c r="FV213" s="51"/>
      <c r="FW213" s="51"/>
      <c r="FX213" s="51"/>
      <c r="FY213" s="51"/>
      <c r="FZ213" s="51"/>
      <c r="GA213" s="51"/>
      <c r="GB213" s="51"/>
      <c r="GC213" s="51"/>
      <c r="GD213" s="51"/>
      <c r="GE213" s="51"/>
      <c r="GF213" s="51"/>
      <c r="GG213" s="51"/>
      <c r="GH213" s="51"/>
      <c r="GI213" s="51"/>
      <c r="GJ213" s="51"/>
      <c r="GK213" s="51"/>
      <c r="GL213" s="51"/>
      <c r="GM213" s="51"/>
      <c r="GN213" s="51"/>
      <c r="GO213" s="51"/>
      <c r="GP213" s="51"/>
      <c r="GQ213" s="51"/>
      <c r="GR213" s="51"/>
      <c r="GS213" s="51"/>
      <c r="GT213" s="51"/>
      <c r="GU213" s="51"/>
      <c r="GV213" s="51"/>
      <c r="GW213" s="51"/>
      <c r="GX213" s="51"/>
      <c r="GY213" s="51"/>
      <c r="GZ213" s="51"/>
      <c r="HA213" s="51"/>
      <c r="HB213" s="51"/>
      <c r="HC213" s="51"/>
      <c r="HD213" s="51"/>
      <c r="HE213" s="51"/>
      <c r="HF213" s="51"/>
      <c r="HG213" s="51"/>
      <c r="HH213" s="51"/>
      <c r="HI213" s="51"/>
      <c r="HJ213" s="51"/>
      <c r="HK213" s="51"/>
      <c r="HL213" s="51"/>
      <c r="HM213" s="51"/>
      <c r="HN213" s="51"/>
      <c r="HO213" s="51"/>
      <c r="HP213" s="51"/>
      <c r="HQ213" s="51"/>
      <c r="HR213" s="51"/>
      <c r="HS213" s="51"/>
      <c r="HT213" s="51"/>
      <c r="HU213" s="51"/>
      <c r="HV213" s="51"/>
      <c r="HW213" s="51"/>
      <c r="HX213" s="51"/>
      <c r="HY213" s="51"/>
      <c r="HZ213" s="51"/>
      <c r="IA213" s="51"/>
      <c r="IB213" s="51"/>
      <c r="IC213" s="51"/>
      <c r="ID213" s="51"/>
      <c r="IE213" s="51"/>
      <c r="IF213" s="51"/>
      <c r="IG213" s="51"/>
      <c r="IH213" s="51"/>
      <c r="II213" s="51"/>
      <c r="IJ213" s="51"/>
      <c r="IK213" s="51"/>
      <c r="IL213" s="51"/>
      <c r="IM213" s="51"/>
      <c r="IN213" s="51"/>
      <c r="IO213" s="51"/>
      <c r="IP213" s="51"/>
      <c r="IQ213" s="51"/>
      <c r="IR213" s="51"/>
      <c r="IS213" s="51"/>
      <c r="IT213" s="51"/>
      <c r="IU213" s="51"/>
      <c r="IV213" s="51"/>
      <c r="IW213" s="51"/>
      <c r="IX213" s="51"/>
      <c r="IY213" s="51"/>
      <c r="IZ213" s="51"/>
      <c r="JA213" s="51"/>
      <c r="JB213" s="51"/>
      <c r="JC213" s="51"/>
      <c r="JD213" s="51"/>
      <c r="JE213" s="51"/>
      <c r="JF213" s="51"/>
      <c r="JG213" s="51"/>
      <c r="JH213" s="51"/>
      <c r="JI213" s="51"/>
      <c r="JJ213" s="51"/>
      <c r="JK213" s="51"/>
      <c r="JL213" s="51"/>
      <c r="JM213" s="51"/>
      <c r="JN213" s="51"/>
    </row>
    <row r="214" spans="2:274" ht="15" x14ac:dyDescent="0.2">
      <c r="B214" s="32">
        <v>2009</v>
      </c>
      <c r="C214" s="32">
        <v>2</v>
      </c>
      <c r="D214" s="27"/>
      <c r="E214" s="29">
        <v>0.2301</v>
      </c>
      <c r="F214" s="27">
        <v>0.71279999999999999</v>
      </c>
      <c r="G214" s="27">
        <f t="shared" si="733"/>
        <v>0.30619999999999997</v>
      </c>
      <c r="H214" s="27">
        <f t="shared" si="691"/>
        <v>1.0189999999999999</v>
      </c>
      <c r="I214" s="27"/>
      <c r="J214" s="29">
        <v>0.2301</v>
      </c>
      <c r="K214" s="27">
        <f t="shared" si="692"/>
        <v>0.71279999999999999</v>
      </c>
      <c r="L214" s="27">
        <f t="shared" si="734"/>
        <v>0.30619999999999997</v>
      </c>
      <c r="M214" s="27">
        <f t="shared" si="709"/>
        <v>1.0189999999999999</v>
      </c>
      <c r="N214" s="27"/>
      <c r="O214" s="29">
        <v>0.69040000000000001</v>
      </c>
      <c r="P214" s="27">
        <f t="shared" si="712"/>
        <v>0.71279999999999999</v>
      </c>
      <c r="Q214" s="27">
        <f t="shared" si="735"/>
        <v>0.1762</v>
      </c>
      <c r="R214" s="27">
        <f t="shared" si="693"/>
        <v>0.88900000000000001</v>
      </c>
      <c r="S214" s="27"/>
      <c r="T214" s="29">
        <v>3.1233</v>
      </c>
      <c r="U214" s="27">
        <f t="shared" si="713"/>
        <v>0.71279999999999999</v>
      </c>
      <c r="V214" s="27">
        <f t="shared" si="736"/>
        <v>0.11649999999999999</v>
      </c>
      <c r="W214" s="27">
        <f t="shared" si="694"/>
        <v>0.82929999999999993</v>
      </c>
      <c r="X214" s="27"/>
      <c r="Y214" s="29">
        <f t="shared" si="737"/>
        <v>20.482099999999999</v>
      </c>
      <c r="Z214" s="27">
        <v>0.14749999999999999</v>
      </c>
      <c r="AA214" s="27">
        <f t="shared" si="714"/>
        <v>0.71279999999999999</v>
      </c>
      <c r="AB214" s="27">
        <f t="shared" si="738"/>
        <v>6.1800000000000001E-2</v>
      </c>
      <c r="AC214" s="27">
        <f t="shared" si="695"/>
        <v>0.77459999999999996</v>
      </c>
      <c r="AD214" s="27"/>
      <c r="AE214" s="29">
        <f t="shared" si="739"/>
        <v>5.3589000000000002</v>
      </c>
      <c r="AF214" s="52">
        <v>0.60670000000000002</v>
      </c>
      <c r="AG214" s="27">
        <f t="shared" si="740"/>
        <v>9.7700000000000009E-2</v>
      </c>
      <c r="AH214" s="27">
        <f t="shared" si="696"/>
        <v>0.70440000000000003</v>
      </c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9">
        <f t="shared" si="741"/>
        <v>20.482099999999999</v>
      </c>
      <c r="BC214" s="27">
        <f t="shared" si="526"/>
        <v>0.14749999999999999</v>
      </c>
      <c r="BD214" s="27">
        <f t="shared" si="527"/>
        <v>0.60670000000000002</v>
      </c>
      <c r="BE214" s="27">
        <f t="shared" si="742"/>
        <v>5.5599999999999997E-2</v>
      </c>
      <c r="BF214" s="27">
        <f t="shared" si="697"/>
        <v>0.6623</v>
      </c>
      <c r="BG214" s="27"/>
      <c r="BH214" s="29">
        <f t="shared" si="743"/>
        <v>128.5479</v>
      </c>
      <c r="BI214" s="27">
        <v>8.3299999999999999E-2</v>
      </c>
      <c r="BJ214" s="27">
        <f t="shared" si="715"/>
        <v>0.60670000000000002</v>
      </c>
      <c r="BK214" s="27">
        <f t="shared" si="744"/>
        <v>5.0199999999999995E-2</v>
      </c>
      <c r="BL214" s="27">
        <f t="shared" si="698"/>
        <v>0.65690000000000004</v>
      </c>
      <c r="BM214" s="27"/>
      <c r="BN214" s="27"/>
      <c r="BO214" s="27"/>
      <c r="BP214" s="27"/>
      <c r="BQ214" s="27"/>
      <c r="BR214" s="27"/>
      <c r="BS214" s="27"/>
      <c r="BT214" s="127" t="s">
        <v>30</v>
      </c>
      <c r="BU214" s="133"/>
      <c r="BV214" s="133"/>
      <c r="BW214" s="133"/>
      <c r="BX214" s="133"/>
      <c r="BY214" s="31"/>
      <c r="BZ214" s="29">
        <f t="shared" si="745"/>
        <v>5.3589000000000002</v>
      </c>
      <c r="CA214" s="27">
        <v>0</v>
      </c>
      <c r="CB214" s="27">
        <f t="shared" si="716"/>
        <v>0.60670000000000002</v>
      </c>
      <c r="CC214" s="27">
        <f t="shared" si="746"/>
        <v>9.7700000000000009E-2</v>
      </c>
      <c r="CD214" s="27">
        <f t="shared" si="717"/>
        <v>0.70440000000000003</v>
      </c>
      <c r="CE214" s="28"/>
      <c r="CF214" s="29">
        <f t="shared" si="747"/>
        <v>230.8931</v>
      </c>
      <c r="CG214" s="27">
        <v>6.4899999999999999E-2</v>
      </c>
      <c r="CH214" s="27">
        <f t="shared" si="718"/>
        <v>0.60670000000000002</v>
      </c>
      <c r="CI214" s="27">
        <f t="shared" si="748"/>
        <v>3.9899999999999998E-2</v>
      </c>
      <c r="CJ214" s="27">
        <f t="shared" si="719"/>
        <v>0.64660000000000006</v>
      </c>
      <c r="CK214" s="28"/>
      <c r="CL214" s="29">
        <f t="shared" si="749"/>
        <v>2.2191999999999998</v>
      </c>
      <c r="CM214" s="27">
        <v>0</v>
      </c>
      <c r="CN214" s="27">
        <v>0.1231</v>
      </c>
      <c r="CO214" s="27">
        <f t="shared" si="720"/>
        <v>0.1231</v>
      </c>
      <c r="CP214" s="28"/>
      <c r="CQ214" s="29">
        <f t="shared" si="750"/>
        <v>3.1396999999999999</v>
      </c>
      <c r="CR214" s="27">
        <f t="shared" si="721"/>
        <v>0</v>
      </c>
      <c r="CS214" s="27">
        <f t="shared" si="721"/>
        <v>0.1231</v>
      </c>
      <c r="CT214" s="27">
        <f t="shared" si="700"/>
        <v>0.1231</v>
      </c>
      <c r="CU214" s="28"/>
      <c r="CV214" s="29">
        <f t="shared" si="751"/>
        <v>5.6712999999999996</v>
      </c>
      <c r="CW214" s="27">
        <f t="shared" si="701"/>
        <v>0</v>
      </c>
      <c r="CX214" s="27">
        <v>6.9500000000000006E-2</v>
      </c>
      <c r="CY214" s="27">
        <f t="shared" si="702"/>
        <v>6.9500000000000006E-2</v>
      </c>
      <c r="CZ214" s="28"/>
      <c r="DA214" s="29">
        <f t="shared" si="752"/>
        <v>6.5918000000000001</v>
      </c>
      <c r="DB214" s="27">
        <f t="shared" si="722"/>
        <v>0</v>
      </c>
      <c r="DC214" s="29">
        <f t="shared" si="722"/>
        <v>6.9500000000000006E-2</v>
      </c>
      <c r="DD214" s="27">
        <f t="shared" si="704"/>
        <v>6.9500000000000006E-2</v>
      </c>
      <c r="DE214" s="27"/>
      <c r="DF214" s="29">
        <f t="shared" si="753"/>
        <v>20.794499999999999</v>
      </c>
      <c r="DG214" s="27">
        <f t="shared" si="723"/>
        <v>0.14749999999999999</v>
      </c>
      <c r="DH214" s="27">
        <f t="shared" si="705"/>
        <v>0</v>
      </c>
      <c r="DI214" s="27">
        <v>3.3000000000000002E-2</v>
      </c>
      <c r="DJ214" s="27">
        <f t="shared" si="724"/>
        <v>3.3000000000000002E-2</v>
      </c>
      <c r="DK214" s="28"/>
      <c r="DL214" s="29">
        <f t="shared" si="754"/>
        <v>21.715</v>
      </c>
      <c r="DM214" s="27">
        <f t="shared" ref="DM214:DO215" si="761">+DG214</f>
        <v>0.14749999999999999</v>
      </c>
      <c r="DN214" s="27">
        <f t="shared" si="761"/>
        <v>0</v>
      </c>
      <c r="DO214" s="27">
        <f t="shared" si="761"/>
        <v>3.3000000000000002E-2</v>
      </c>
      <c r="DP214" s="27">
        <f t="shared" si="706"/>
        <v>3.3000000000000002E-2</v>
      </c>
      <c r="DQ214" s="27"/>
      <c r="DR214" s="29">
        <f t="shared" si="755"/>
        <v>128.8603</v>
      </c>
      <c r="DS214" s="27">
        <f t="shared" si="726"/>
        <v>8.3299999999999999E-2</v>
      </c>
      <c r="DT214" s="27">
        <f t="shared" si="707"/>
        <v>0</v>
      </c>
      <c r="DU214" s="29">
        <v>2.76E-2</v>
      </c>
      <c r="DV214" s="27">
        <f t="shared" si="727"/>
        <v>2.76E-2</v>
      </c>
      <c r="DW214" s="28"/>
      <c r="DX214" s="29">
        <f t="shared" si="756"/>
        <v>129.7808</v>
      </c>
      <c r="DY214" s="27">
        <f t="shared" ref="DY214:EA215" si="762">+DS214</f>
        <v>8.3299999999999999E-2</v>
      </c>
      <c r="DZ214" s="27">
        <f t="shared" si="762"/>
        <v>0</v>
      </c>
      <c r="EA214" s="27">
        <f t="shared" si="762"/>
        <v>2.76E-2</v>
      </c>
      <c r="EB214" s="27">
        <f t="shared" si="708"/>
        <v>2.76E-2</v>
      </c>
      <c r="EC214" s="27"/>
      <c r="ED214" s="27"/>
      <c r="EE214" s="27"/>
      <c r="EF214" s="27"/>
      <c r="EG214" s="27"/>
      <c r="EH214" s="27"/>
      <c r="EI214" s="27"/>
      <c r="EJ214" s="127" t="s">
        <v>30</v>
      </c>
      <c r="EK214" s="133"/>
      <c r="EL214" s="133"/>
      <c r="EM214" s="133"/>
      <c r="EN214" s="133"/>
      <c r="EO214" s="31"/>
      <c r="EP214" s="29">
        <f t="shared" si="757"/>
        <v>3.1396999999999999</v>
      </c>
      <c r="EQ214" s="27">
        <v>0</v>
      </c>
      <c r="ER214" s="27">
        <v>0</v>
      </c>
      <c r="ES214" s="27">
        <v>0.1231</v>
      </c>
      <c r="ET214" s="27">
        <f t="shared" si="729"/>
        <v>0.1231</v>
      </c>
      <c r="EU214" s="31"/>
      <c r="EV214" s="29">
        <f t="shared" si="758"/>
        <v>6.5918000000000001</v>
      </c>
      <c r="EW214" s="27">
        <v>0</v>
      </c>
      <c r="EX214" s="27">
        <v>0</v>
      </c>
      <c r="EY214" s="27">
        <v>6.9500000000000006E-2</v>
      </c>
      <c r="EZ214" s="27">
        <f t="shared" si="730"/>
        <v>6.9500000000000006E-2</v>
      </c>
      <c r="FA214" s="31"/>
      <c r="FB214" s="29">
        <f t="shared" si="759"/>
        <v>21.715</v>
      </c>
      <c r="FC214" s="27">
        <v>0.14749999999999999</v>
      </c>
      <c r="FD214" s="27">
        <v>0</v>
      </c>
      <c r="FE214" s="27">
        <v>3.3000000000000002E-2</v>
      </c>
      <c r="FF214" s="27">
        <f t="shared" si="731"/>
        <v>3.3000000000000002E-2</v>
      </c>
      <c r="FG214" s="31"/>
      <c r="FH214" s="29">
        <f t="shared" si="760"/>
        <v>129.7808</v>
      </c>
      <c r="FI214" s="27">
        <v>8.3299999999999999E-2</v>
      </c>
      <c r="FJ214" s="27">
        <v>0</v>
      </c>
      <c r="FK214" s="27">
        <v>2.76E-2</v>
      </c>
      <c r="FL214" s="27">
        <f t="shared" si="732"/>
        <v>2.76E-2</v>
      </c>
      <c r="FM214" s="31"/>
      <c r="FN214" s="32">
        <f t="shared" si="531"/>
        <v>2</v>
      </c>
      <c r="FO214" s="32">
        <f t="shared" si="532"/>
        <v>2009</v>
      </c>
    </row>
    <row r="215" spans="2:274" ht="15" x14ac:dyDescent="0.2">
      <c r="B215" s="32">
        <v>2009</v>
      </c>
      <c r="C215" s="32">
        <v>3</v>
      </c>
      <c r="D215" s="27"/>
      <c r="E215" s="29">
        <v>0.2301</v>
      </c>
      <c r="F215" s="27">
        <v>0.6714</v>
      </c>
      <c r="G215" s="27">
        <f t="shared" si="733"/>
        <v>0.30619999999999997</v>
      </c>
      <c r="H215" s="27">
        <f t="shared" ref="H215:H220" si="763">(F215+G215)</f>
        <v>0.97760000000000002</v>
      </c>
      <c r="I215" s="27"/>
      <c r="J215" s="29">
        <v>0.2301</v>
      </c>
      <c r="K215" s="27">
        <f t="shared" ref="K215:K220" si="764">+F215</f>
        <v>0.6714</v>
      </c>
      <c r="L215" s="27">
        <f t="shared" si="734"/>
        <v>0.30619999999999997</v>
      </c>
      <c r="M215" s="27">
        <f t="shared" si="709"/>
        <v>0.97760000000000002</v>
      </c>
      <c r="N215" s="27"/>
      <c r="O215" s="29">
        <v>0.69040000000000001</v>
      </c>
      <c r="P215" s="27">
        <f t="shared" si="712"/>
        <v>0.6714</v>
      </c>
      <c r="Q215" s="27">
        <f t="shared" si="735"/>
        <v>0.1762</v>
      </c>
      <c r="R215" s="27">
        <f t="shared" ref="R215:R220" si="765">(P215+Q215)</f>
        <v>0.84760000000000002</v>
      </c>
      <c r="S215" s="27"/>
      <c r="T215" s="29">
        <v>3.1233</v>
      </c>
      <c r="U215" s="27">
        <f t="shared" si="713"/>
        <v>0.6714</v>
      </c>
      <c r="V215" s="27">
        <f t="shared" si="736"/>
        <v>0.11649999999999999</v>
      </c>
      <c r="W215" s="27">
        <f t="shared" ref="W215:W220" si="766">(U215+V215)</f>
        <v>0.78790000000000004</v>
      </c>
      <c r="X215" s="27"/>
      <c r="Y215" s="29">
        <f t="shared" si="737"/>
        <v>20.482099999999999</v>
      </c>
      <c r="Z215" s="27">
        <v>0.14749999999999999</v>
      </c>
      <c r="AA215" s="27">
        <f t="shared" si="714"/>
        <v>0.6714</v>
      </c>
      <c r="AB215" s="27">
        <f t="shared" si="738"/>
        <v>6.1800000000000001E-2</v>
      </c>
      <c r="AC215" s="27">
        <f t="shared" ref="AC215:AC220" si="767">(AA215+AB215)</f>
        <v>0.73319999999999996</v>
      </c>
      <c r="AD215" s="27"/>
      <c r="AE215" s="29">
        <f t="shared" si="739"/>
        <v>5.3589000000000002</v>
      </c>
      <c r="AF215" s="52">
        <v>0.54579999999999995</v>
      </c>
      <c r="AG215" s="27">
        <f t="shared" si="740"/>
        <v>9.7700000000000009E-2</v>
      </c>
      <c r="AH215" s="27">
        <f t="shared" ref="AH215:AH220" si="768">(AF215+AG215)</f>
        <v>0.64349999999999996</v>
      </c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9">
        <f t="shared" si="741"/>
        <v>20.482099999999999</v>
      </c>
      <c r="BC215" s="27">
        <f t="shared" si="526"/>
        <v>0.14749999999999999</v>
      </c>
      <c r="BD215" s="27">
        <f t="shared" si="527"/>
        <v>0.54579999999999995</v>
      </c>
      <c r="BE215" s="27">
        <f t="shared" si="742"/>
        <v>5.5599999999999997E-2</v>
      </c>
      <c r="BF215" s="27">
        <f t="shared" ref="BF215:BF220" si="769">(BD215+BE215)</f>
        <v>0.60139999999999993</v>
      </c>
      <c r="BG215" s="27"/>
      <c r="BH215" s="29">
        <f t="shared" si="743"/>
        <v>128.5479</v>
      </c>
      <c r="BI215" s="27">
        <v>8.3299999999999999E-2</v>
      </c>
      <c r="BJ215" s="27">
        <f t="shared" si="715"/>
        <v>0.54579999999999995</v>
      </c>
      <c r="BK215" s="27">
        <f t="shared" si="744"/>
        <v>5.0199999999999995E-2</v>
      </c>
      <c r="BL215" s="27">
        <f t="shared" ref="BL215:BL220" si="770">(BJ215+BK215)</f>
        <v>0.59599999999999997</v>
      </c>
      <c r="BM215" s="27"/>
      <c r="BN215" s="27"/>
      <c r="BO215" s="27"/>
      <c r="BP215" s="27"/>
      <c r="BQ215" s="27"/>
      <c r="BR215" s="27"/>
      <c r="BS215" s="27"/>
      <c r="BT215" s="127" t="s">
        <v>30</v>
      </c>
      <c r="BU215" s="133"/>
      <c r="BV215" s="133"/>
      <c r="BW215" s="133"/>
      <c r="BX215" s="133"/>
      <c r="BY215" s="31"/>
      <c r="BZ215" s="29">
        <f t="shared" si="745"/>
        <v>5.3589000000000002</v>
      </c>
      <c r="CA215" s="27">
        <v>0</v>
      </c>
      <c r="CB215" s="27">
        <f t="shared" si="716"/>
        <v>0.54579999999999995</v>
      </c>
      <c r="CC215" s="27">
        <f t="shared" si="746"/>
        <v>9.7700000000000009E-2</v>
      </c>
      <c r="CD215" s="27">
        <f t="shared" si="717"/>
        <v>0.64349999999999996</v>
      </c>
      <c r="CE215" s="28"/>
      <c r="CF215" s="29">
        <f t="shared" si="747"/>
        <v>230.8931</v>
      </c>
      <c r="CG215" s="27">
        <v>6.4899999999999999E-2</v>
      </c>
      <c r="CH215" s="27">
        <f t="shared" si="718"/>
        <v>0.54579999999999995</v>
      </c>
      <c r="CI215" s="27">
        <f t="shared" si="748"/>
        <v>3.9899999999999998E-2</v>
      </c>
      <c r="CJ215" s="27">
        <f t="shared" si="719"/>
        <v>0.5857</v>
      </c>
      <c r="CK215" s="28"/>
      <c r="CL215" s="29">
        <f t="shared" si="749"/>
        <v>2.2191999999999998</v>
      </c>
      <c r="CM215" s="27">
        <v>0</v>
      </c>
      <c r="CN215" s="27">
        <v>0.1231</v>
      </c>
      <c r="CO215" s="27">
        <f t="shared" si="720"/>
        <v>0.1231</v>
      </c>
      <c r="CP215" s="28"/>
      <c r="CQ215" s="29">
        <f t="shared" si="750"/>
        <v>3.1396999999999999</v>
      </c>
      <c r="CR215" s="27">
        <f t="shared" ref="CR215:CS217" si="771">+CM215</f>
        <v>0</v>
      </c>
      <c r="CS215" s="27">
        <f t="shared" si="771"/>
        <v>0.1231</v>
      </c>
      <c r="CT215" s="27">
        <f t="shared" ref="CT215:CT220" si="772">(CR215+CS215)</f>
        <v>0.1231</v>
      </c>
      <c r="CU215" s="28"/>
      <c r="CV215" s="29">
        <f t="shared" si="751"/>
        <v>5.6712999999999996</v>
      </c>
      <c r="CW215" s="27">
        <f t="shared" ref="CW215:CW220" si="773">+CR215</f>
        <v>0</v>
      </c>
      <c r="CX215" s="27">
        <v>6.9500000000000006E-2</v>
      </c>
      <c r="CY215" s="27">
        <f t="shared" ref="CY215:CY220" si="774">(CW215+CX215)</f>
        <v>6.9500000000000006E-2</v>
      </c>
      <c r="CZ215" s="28"/>
      <c r="DA215" s="29">
        <f t="shared" si="752"/>
        <v>6.5918000000000001</v>
      </c>
      <c r="DB215" s="27">
        <f t="shared" ref="DB215:DC217" si="775">+CW215</f>
        <v>0</v>
      </c>
      <c r="DC215" s="29">
        <f t="shared" si="775"/>
        <v>6.9500000000000006E-2</v>
      </c>
      <c r="DD215" s="27">
        <f t="shared" ref="DD215:DD220" si="776">(DB215+DC215)</f>
        <v>6.9500000000000006E-2</v>
      </c>
      <c r="DE215" s="27"/>
      <c r="DF215" s="29">
        <f t="shared" si="753"/>
        <v>20.794499999999999</v>
      </c>
      <c r="DG215" s="27">
        <f t="shared" si="723"/>
        <v>0.14749999999999999</v>
      </c>
      <c r="DH215" s="27">
        <f t="shared" ref="DH215:DH220" si="777">+DB215</f>
        <v>0</v>
      </c>
      <c r="DI215" s="27">
        <v>3.3000000000000002E-2</v>
      </c>
      <c r="DJ215" s="27">
        <f t="shared" si="724"/>
        <v>3.3000000000000002E-2</v>
      </c>
      <c r="DK215" s="28"/>
      <c r="DL215" s="29">
        <f t="shared" si="754"/>
        <v>21.715</v>
      </c>
      <c r="DM215" s="27">
        <f t="shared" si="761"/>
        <v>0.14749999999999999</v>
      </c>
      <c r="DN215" s="27">
        <f t="shared" si="761"/>
        <v>0</v>
      </c>
      <c r="DO215" s="27">
        <f t="shared" si="761"/>
        <v>3.3000000000000002E-2</v>
      </c>
      <c r="DP215" s="27">
        <f t="shared" ref="DP215:DP220" si="778">(DN215+DO215)</f>
        <v>3.3000000000000002E-2</v>
      </c>
      <c r="DQ215" s="27"/>
      <c r="DR215" s="29">
        <f t="shared" si="755"/>
        <v>128.8603</v>
      </c>
      <c r="DS215" s="27">
        <f t="shared" si="726"/>
        <v>8.3299999999999999E-2</v>
      </c>
      <c r="DT215" s="27">
        <f t="shared" ref="DT215:DT220" si="779">+DN215</f>
        <v>0</v>
      </c>
      <c r="DU215" s="29">
        <v>2.76E-2</v>
      </c>
      <c r="DV215" s="27">
        <f t="shared" si="727"/>
        <v>2.76E-2</v>
      </c>
      <c r="DW215" s="28"/>
      <c r="DX215" s="29">
        <f t="shared" si="756"/>
        <v>129.7808</v>
      </c>
      <c r="DY215" s="27">
        <f t="shared" si="762"/>
        <v>8.3299999999999999E-2</v>
      </c>
      <c r="DZ215" s="27">
        <f t="shared" si="762"/>
        <v>0</v>
      </c>
      <c r="EA215" s="27">
        <f t="shared" si="762"/>
        <v>2.76E-2</v>
      </c>
      <c r="EB215" s="27">
        <f t="shared" ref="EB215:EB220" si="780">(DZ215+EA215)</f>
        <v>2.76E-2</v>
      </c>
      <c r="EC215" s="27"/>
      <c r="ED215" s="27"/>
      <c r="EE215" s="27"/>
      <c r="EF215" s="27"/>
      <c r="EG215" s="27"/>
      <c r="EH215" s="27"/>
      <c r="EI215" s="27"/>
      <c r="EJ215" s="127" t="s">
        <v>30</v>
      </c>
      <c r="EK215" s="133"/>
      <c r="EL215" s="133"/>
      <c r="EM215" s="133"/>
      <c r="EN215" s="133"/>
      <c r="EO215" s="31"/>
      <c r="EP215" s="29">
        <f t="shared" si="757"/>
        <v>3.1396999999999999</v>
      </c>
      <c r="EQ215" s="27">
        <v>0</v>
      </c>
      <c r="ER215" s="27">
        <v>0</v>
      </c>
      <c r="ES215" s="27">
        <v>0.1231</v>
      </c>
      <c r="ET215" s="27">
        <f t="shared" si="729"/>
        <v>0.1231</v>
      </c>
      <c r="EU215" s="31"/>
      <c r="EV215" s="29">
        <f t="shared" si="758"/>
        <v>6.5918000000000001</v>
      </c>
      <c r="EW215" s="27">
        <v>0</v>
      </c>
      <c r="EX215" s="27">
        <v>0</v>
      </c>
      <c r="EY215" s="27">
        <v>6.9500000000000006E-2</v>
      </c>
      <c r="EZ215" s="27">
        <f t="shared" si="730"/>
        <v>6.9500000000000006E-2</v>
      </c>
      <c r="FA215" s="31"/>
      <c r="FB215" s="29">
        <f t="shared" si="759"/>
        <v>21.715</v>
      </c>
      <c r="FC215" s="27">
        <v>0.14749999999999999</v>
      </c>
      <c r="FD215" s="27">
        <v>0</v>
      </c>
      <c r="FE215" s="27">
        <v>3.3000000000000002E-2</v>
      </c>
      <c r="FF215" s="27">
        <f t="shared" si="731"/>
        <v>3.3000000000000002E-2</v>
      </c>
      <c r="FG215" s="31"/>
      <c r="FH215" s="29">
        <f t="shared" si="760"/>
        <v>129.7808</v>
      </c>
      <c r="FI215" s="27">
        <v>8.3299999999999999E-2</v>
      </c>
      <c r="FJ215" s="27">
        <v>0</v>
      </c>
      <c r="FK215" s="27">
        <v>2.76E-2</v>
      </c>
      <c r="FL215" s="27">
        <f t="shared" si="732"/>
        <v>2.76E-2</v>
      </c>
      <c r="FM215" s="31"/>
      <c r="FN215" s="32">
        <f t="shared" si="531"/>
        <v>3</v>
      </c>
      <c r="FO215" s="32">
        <f t="shared" si="532"/>
        <v>2009</v>
      </c>
    </row>
    <row r="216" spans="2:274" ht="15" x14ac:dyDescent="0.2">
      <c r="B216" s="32">
        <v>2009</v>
      </c>
      <c r="C216" s="32">
        <v>4</v>
      </c>
      <c r="D216" s="27"/>
      <c r="E216" s="29">
        <v>0.2301</v>
      </c>
      <c r="F216" s="27">
        <v>0.4652</v>
      </c>
      <c r="G216" s="27">
        <f t="shared" si="733"/>
        <v>0.30619999999999997</v>
      </c>
      <c r="H216" s="27">
        <f t="shared" si="763"/>
        <v>0.77139999999999997</v>
      </c>
      <c r="I216" s="27"/>
      <c r="J216" s="29">
        <v>0.2301</v>
      </c>
      <c r="K216" s="27">
        <f t="shared" si="764"/>
        <v>0.4652</v>
      </c>
      <c r="L216" s="27">
        <f t="shared" si="734"/>
        <v>0.30619999999999997</v>
      </c>
      <c r="M216" s="27">
        <f t="shared" ref="M216:M221" si="781">(K216+L216)</f>
        <v>0.77139999999999997</v>
      </c>
      <c r="N216" s="27"/>
      <c r="O216" s="29">
        <v>0.69040000000000001</v>
      </c>
      <c r="P216" s="27">
        <f t="shared" si="712"/>
        <v>0.4652</v>
      </c>
      <c r="Q216" s="27">
        <f t="shared" si="735"/>
        <v>0.1762</v>
      </c>
      <c r="R216" s="27">
        <f t="shared" si="765"/>
        <v>0.64139999999999997</v>
      </c>
      <c r="S216" s="27"/>
      <c r="T216" s="29">
        <v>3.1233</v>
      </c>
      <c r="U216" s="27">
        <f t="shared" si="713"/>
        <v>0.4652</v>
      </c>
      <c r="V216" s="27">
        <f t="shared" si="736"/>
        <v>0.11649999999999999</v>
      </c>
      <c r="W216" s="27">
        <f t="shared" si="766"/>
        <v>0.58169999999999999</v>
      </c>
      <c r="X216" s="27"/>
      <c r="Y216" s="29">
        <f t="shared" si="737"/>
        <v>20.482099999999999</v>
      </c>
      <c r="Z216" s="27">
        <v>0.14749999999999999</v>
      </c>
      <c r="AA216" s="27">
        <f t="shared" si="714"/>
        <v>0.4652</v>
      </c>
      <c r="AB216" s="27">
        <f t="shared" si="738"/>
        <v>6.1800000000000001E-2</v>
      </c>
      <c r="AC216" s="27">
        <f t="shared" si="767"/>
        <v>0.52700000000000002</v>
      </c>
      <c r="AD216" s="27"/>
      <c r="AE216" s="29">
        <f t="shared" si="739"/>
        <v>5.3589000000000002</v>
      </c>
      <c r="AF216" s="52">
        <v>0.37059999999999998</v>
      </c>
      <c r="AG216" s="27">
        <f t="shared" si="740"/>
        <v>9.7700000000000009E-2</v>
      </c>
      <c r="AH216" s="27">
        <f t="shared" si="768"/>
        <v>0.46829999999999999</v>
      </c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9">
        <f t="shared" si="741"/>
        <v>20.482099999999999</v>
      </c>
      <c r="BC216" s="27">
        <f t="shared" si="526"/>
        <v>0.14749999999999999</v>
      </c>
      <c r="BD216" s="27">
        <f t="shared" si="527"/>
        <v>0.37059999999999998</v>
      </c>
      <c r="BE216" s="27">
        <f t="shared" si="742"/>
        <v>5.5599999999999997E-2</v>
      </c>
      <c r="BF216" s="27">
        <f t="shared" si="769"/>
        <v>0.42619999999999997</v>
      </c>
      <c r="BG216" s="27"/>
      <c r="BH216" s="29">
        <f t="shared" si="743"/>
        <v>128.5479</v>
      </c>
      <c r="BI216" s="27">
        <v>8.3299999999999999E-2</v>
      </c>
      <c r="BJ216" s="27">
        <f t="shared" si="715"/>
        <v>0.37059999999999998</v>
      </c>
      <c r="BK216" s="27">
        <f t="shared" si="744"/>
        <v>5.0199999999999995E-2</v>
      </c>
      <c r="BL216" s="27">
        <f t="shared" si="770"/>
        <v>0.42079999999999995</v>
      </c>
      <c r="BM216" s="27"/>
      <c r="BN216" s="27"/>
      <c r="BO216" s="27"/>
      <c r="BP216" s="27"/>
      <c r="BQ216" s="27"/>
      <c r="BR216" s="27"/>
      <c r="BS216" s="27"/>
      <c r="BT216" s="127" t="s">
        <v>30</v>
      </c>
      <c r="BU216" s="133"/>
      <c r="BV216" s="133"/>
      <c r="BW216" s="133"/>
      <c r="BX216" s="133"/>
      <c r="BY216" s="31"/>
      <c r="BZ216" s="29">
        <f t="shared" si="745"/>
        <v>5.3589000000000002</v>
      </c>
      <c r="CA216" s="27">
        <v>0</v>
      </c>
      <c r="CB216" s="27">
        <f t="shared" si="716"/>
        <v>0.37059999999999998</v>
      </c>
      <c r="CC216" s="27">
        <f t="shared" si="746"/>
        <v>9.7700000000000009E-2</v>
      </c>
      <c r="CD216" s="27">
        <f t="shared" si="717"/>
        <v>0.46829999999999999</v>
      </c>
      <c r="CE216" s="28"/>
      <c r="CF216" s="29">
        <f t="shared" si="747"/>
        <v>230.8931</v>
      </c>
      <c r="CG216" s="27">
        <v>6.4899999999999999E-2</v>
      </c>
      <c r="CH216" s="27">
        <f t="shared" si="718"/>
        <v>0.37059999999999998</v>
      </c>
      <c r="CI216" s="27">
        <f t="shared" si="748"/>
        <v>3.9899999999999998E-2</v>
      </c>
      <c r="CJ216" s="27">
        <f t="shared" si="719"/>
        <v>0.41049999999999998</v>
      </c>
      <c r="CK216" s="28"/>
      <c r="CL216" s="29">
        <f t="shared" si="749"/>
        <v>2.2191999999999998</v>
      </c>
      <c r="CM216" s="27">
        <v>0</v>
      </c>
      <c r="CN216" s="27">
        <v>0.1231</v>
      </c>
      <c r="CO216" s="27">
        <f t="shared" si="720"/>
        <v>0.1231</v>
      </c>
      <c r="CP216" s="28"/>
      <c r="CQ216" s="29">
        <f t="shared" si="750"/>
        <v>3.1396999999999999</v>
      </c>
      <c r="CR216" s="27">
        <f t="shared" si="771"/>
        <v>0</v>
      </c>
      <c r="CS216" s="27">
        <f t="shared" si="771"/>
        <v>0.1231</v>
      </c>
      <c r="CT216" s="27">
        <f t="shared" si="772"/>
        <v>0.1231</v>
      </c>
      <c r="CU216" s="28"/>
      <c r="CV216" s="29">
        <f t="shared" si="751"/>
        <v>5.6712999999999996</v>
      </c>
      <c r="CW216" s="27">
        <f t="shared" si="773"/>
        <v>0</v>
      </c>
      <c r="CX216" s="27">
        <v>6.9500000000000006E-2</v>
      </c>
      <c r="CY216" s="27">
        <f t="shared" si="774"/>
        <v>6.9500000000000006E-2</v>
      </c>
      <c r="CZ216" s="28"/>
      <c r="DA216" s="29">
        <f t="shared" si="752"/>
        <v>6.5918000000000001</v>
      </c>
      <c r="DB216" s="27">
        <f t="shared" si="775"/>
        <v>0</v>
      </c>
      <c r="DC216" s="29">
        <f t="shared" si="775"/>
        <v>6.9500000000000006E-2</v>
      </c>
      <c r="DD216" s="27">
        <f t="shared" si="776"/>
        <v>6.9500000000000006E-2</v>
      </c>
      <c r="DE216" s="27"/>
      <c r="DF216" s="29">
        <f t="shared" si="753"/>
        <v>20.794499999999999</v>
      </c>
      <c r="DG216" s="27">
        <f t="shared" si="723"/>
        <v>0.14749999999999999</v>
      </c>
      <c r="DH216" s="27">
        <f t="shared" si="777"/>
        <v>0</v>
      </c>
      <c r="DI216" s="27">
        <v>3.3000000000000002E-2</v>
      </c>
      <c r="DJ216" s="27">
        <f t="shared" si="724"/>
        <v>3.3000000000000002E-2</v>
      </c>
      <c r="DK216" s="28"/>
      <c r="DL216" s="29">
        <f t="shared" si="754"/>
        <v>21.715</v>
      </c>
      <c r="DM216" s="27">
        <f t="shared" ref="DM216:DO217" si="782">+DG216</f>
        <v>0.14749999999999999</v>
      </c>
      <c r="DN216" s="27">
        <f t="shared" si="782"/>
        <v>0</v>
      </c>
      <c r="DO216" s="27">
        <f t="shared" si="782"/>
        <v>3.3000000000000002E-2</v>
      </c>
      <c r="DP216" s="27">
        <f t="shared" si="778"/>
        <v>3.3000000000000002E-2</v>
      </c>
      <c r="DQ216" s="27"/>
      <c r="DR216" s="29">
        <f t="shared" si="755"/>
        <v>128.8603</v>
      </c>
      <c r="DS216" s="27">
        <f t="shared" si="726"/>
        <v>8.3299999999999999E-2</v>
      </c>
      <c r="DT216" s="27">
        <f t="shared" si="779"/>
        <v>0</v>
      </c>
      <c r="DU216" s="29">
        <v>2.76E-2</v>
      </c>
      <c r="DV216" s="27">
        <f t="shared" si="727"/>
        <v>2.76E-2</v>
      </c>
      <c r="DW216" s="28"/>
      <c r="DX216" s="29">
        <f t="shared" si="756"/>
        <v>129.7808</v>
      </c>
      <c r="DY216" s="27">
        <f t="shared" ref="DY216:EA217" si="783">+DS216</f>
        <v>8.3299999999999999E-2</v>
      </c>
      <c r="DZ216" s="27">
        <f t="shared" si="783"/>
        <v>0</v>
      </c>
      <c r="EA216" s="27">
        <f t="shared" si="783"/>
        <v>2.76E-2</v>
      </c>
      <c r="EB216" s="27">
        <f t="shared" si="780"/>
        <v>2.76E-2</v>
      </c>
      <c r="EC216" s="27"/>
      <c r="ED216" s="27"/>
      <c r="EE216" s="27"/>
      <c r="EF216" s="27"/>
      <c r="EG216" s="27"/>
      <c r="EH216" s="27"/>
      <c r="EI216" s="27"/>
      <c r="EJ216" s="127" t="s">
        <v>30</v>
      </c>
      <c r="EK216" s="133"/>
      <c r="EL216" s="133"/>
      <c r="EM216" s="133"/>
      <c r="EN216" s="133"/>
      <c r="EO216" s="31"/>
      <c r="EP216" s="29">
        <f t="shared" si="757"/>
        <v>3.1396999999999999</v>
      </c>
      <c r="EQ216" s="27">
        <v>0</v>
      </c>
      <c r="ER216" s="27">
        <v>0</v>
      </c>
      <c r="ES216" s="27">
        <v>0.1231</v>
      </c>
      <c r="ET216" s="27">
        <f t="shared" si="729"/>
        <v>0.1231</v>
      </c>
      <c r="EU216" s="31"/>
      <c r="EV216" s="29">
        <f t="shared" si="758"/>
        <v>6.5918000000000001</v>
      </c>
      <c r="EW216" s="27">
        <v>0</v>
      </c>
      <c r="EX216" s="27">
        <v>0</v>
      </c>
      <c r="EY216" s="27">
        <v>6.9500000000000006E-2</v>
      </c>
      <c r="EZ216" s="27">
        <f t="shared" si="730"/>
        <v>6.9500000000000006E-2</v>
      </c>
      <c r="FA216" s="31"/>
      <c r="FB216" s="29">
        <f t="shared" si="759"/>
        <v>21.715</v>
      </c>
      <c r="FC216" s="27">
        <v>0.14749999999999999</v>
      </c>
      <c r="FD216" s="27">
        <v>0</v>
      </c>
      <c r="FE216" s="27">
        <v>3.3000000000000002E-2</v>
      </c>
      <c r="FF216" s="27">
        <f t="shared" si="731"/>
        <v>3.3000000000000002E-2</v>
      </c>
      <c r="FG216" s="31"/>
      <c r="FH216" s="29">
        <f t="shared" si="760"/>
        <v>129.7808</v>
      </c>
      <c r="FI216" s="27">
        <v>8.3299999999999999E-2</v>
      </c>
      <c r="FJ216" s="27">
        <v>0</v>
      </c>
      <c r="FK216" s="27">
        <v>2.76E-2</v>
      </c>
      <c r="FL216" s="27">
        <f t="shared" si="732"/>
        <v>2.76E-2</v>
      </c>
      <c r="FM216" s="31"/>
      <c r="FN216" s="32">
        <f t="shared" si="531"/>
        <v>4</v>
      </c>
      <c r="FO216" s="32">
        <f t="shared" si="532"/>
        <v>2009</v>
      </c>
    </row>
    <row r="217" spans="2:274" ht="15" x14ac:dyDescent="0.2">
      <c r="B217" s="32">
        <v>2009</v>
      </c>
      <c r="C217" s="32">
        <v>5</v>
      </c>
      <c r="D217" s="27"/>
      <c r="E217" s="29">
        <v>0.2301</v>
      </c>
      <c r="F217" s="27">
        <v>0.308</v>
      </c>
      <c r="G217" s="27">
        <f t="shared" si="733"/>
        <v>0.30619999999999997</v>
      </c>
      <c r="H217" s="27">
        <f t="shared" si="763"/>
        <v>0.61419999999999997</v>
      </c>
      <c r="I217" s="27"/>
      <c r="J217" s="29">
        <v>0.2301</v>
      </c>
      <c r="K217" s="27">
        <f t="shared" si="764"/>
        <v>0.308</v>
      </c>
      <c r="L217" s="27">
        <f t="shared" si="734"/>
        <v>0.30619999999999997</v>
      </c>
      <c r="M217" s="27">
        <f t="shared" si="781"/>
        <v>0.61419999999999997</v>
      </c>
      <c r="N217" s="27"/>
      <c r="O217" s="29">
        <v>0.69040000000000001</v>
      </c>
      <c r="P217" s="27">
        <f t="shared" si="712"/>
        <v>0.308</v>
      </c>
      <c r="Q217" s="27">
        <f t="shared" si="735"/>
        <v>0.1762</v>
      </c>
      <c r="R217" s="27">
        <f t="shared" si="765"/>
        <v>0.48419999999999996</v>
      </c>
      <c r="S217" s="27"/>
      <c r="T217" s="29">
        <v>3.1233</v>
      </c>
      <c r="U217" s="27">
        <f t="shared" si="713"/>
        <v>0.308</v>
      </c>
      <c r="V217" s="27">
        <f t="shared" si="736"/>
        <v>0.11649999999999999</v>
      </c>
      <c r="W217" s="27">
        <f t="shared" si="766"/>
        <v>0.42449999999999999</v>
      </c>
      <c r="X217" s="27"/>
      <c r="Y217" s="29">
        <f t="shared" si="737"/>
        <v>20.482099999999999</v>
      </c>
      <c r="Z217" s="27">
        <v>0.14749999999999999</v>
      </c>
      <c r="AA217" s="27">
        <f t="shared" si="714"/>
        <v>0.308</v>
      </c>
      <c r="AB217" s="27">
        <f t="shared" si="738"/>
        <v>6.1800000000000001E-2</v>
      </c>
      <c r="AC217" s="27">
        <f t="shared" si="767"/>
        <v>0.36980000000000002</v>
      </c>
      <c r="AD217" s="27"/>
      <c r="AE217" s="29">
        <f t="shared" si="739"/>
        <v>5.3589000000000002</v>
      </c>
      <c r="AF217" s="52">
        <v>0.308</v>
      </c>
      <c r="AG217" s="27">
        <f t="shared" si="740"/>
        <v>9.7700000000000009E-2</v>
      </c>
      <c r="AH217" s="27">
        <f t="shared" si="768"/>
        <v>0.40570000000000001</v>
      </c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9">
        <f t="shared" si="741"/>
        <v>20.482099999999999</v>
      </c>
      <c r="BC217" s="27">
        <f t="shared" si="526"/>
        <v>0.14749999999999999</v>
      </c>
      <c r="BD217" s="27">
        <f t="shared" si="527"/>
        <v>0.308</v>
      </c>
      <c r="BE217" s="27">
        <f t="shared" si="742"/>
        <v>5.5599999999999997E-2</v>
      </c>
      <c r="BF217" s="27">
        <f t="shared" si="769"/>
        <v>0.36359999999999998</v>
      </c>
      <c r="BG217" s="27"/>
      <c r="BH217" s="29">
        <f t="shared" si="743"/>
        <v>128.5479</v>
      </c>
      <c r="BI217" s="27">
        <v>8.3299999999999999E-2</v>
      </c>
      <c r="BJ217" s="27">
        <f t="shared" si="715"/>
        <v>0.308</v>
      </c>
      <c r="BK217" s="27">
        <f t="shared" si="744"/>
        <v>5.0199999999999995E-2</v>
      </c>
      <c r="BL217" s="27">
        <f t="shared" si="770"/>
        <v>0.35819999999999996</v>
      </c>
      <c r="BM217" s="27"/>
      <c r="BN217" s="27"/>
      <c r="BO217" s="27"/>
      <c r="BP217" s="27"/>
      <c r="BQ217" s="27"/>
      <c r="BR217" s="27"/>
      <c r="BS217" s="27"/>
      <c r="BT217" s="127" t="s">
        <v>30</v>
      </c>
      <c r="BU217" s="133"/>
      <c r="BV217" s="133"/>
      <c r="BW217" s="133"/>
      <c r="BX217" s="133"/>
      <c r="BY217" s="31"/>
      <c r="BZ217" s="29">
        <f t="shared" si="745"/>
        <v>5.3589000000000002</v>
      </c>
      <c r="CA217" s="27">
        <v>0</v>
      </c>
      <c r="CB217" s="27">
        <f t="shared" si="716"/>
        <v>0.308</v>
      </c>
      <c r="CC217" s="27">
        <f t="shared" si="746"/>
        <v>9.7700000000000009E-2</v>
      </c>
      <c r="CD217" s="27">
        <f t="shared" si="717"/>
        <v>0.40570000000000001</v>
      </c>
      <c r="CE217" s="28"/>
      <c r="CF217" s="29">
        <f t="shared" si="747"/>
        <v>230.8931</v>
      </c>
      <c r="CG217" s="27">
        <v>6.4899999999999999E-2</v>
      </c>
      <c r="CH217" s="27">
        <f t="shared" si="718"/>
        <v>0.308</v>
      </c>
      <c r="CI217" s="27">
        <f t="shared" si="748"/>
        <v>3.9899999999999998E-2</v>
      </c>
      <c r="CJ217" s="27">
        <f t="shared" si="719"/>
        <v>0.34789999999999999</v>
      </c>
      <c r="CK217" s="28"/>
      <c r="CL217" s="29">
        <f t="shared" si="749"/>
        <v>2.2191999999999998</v>
      </c>
      <c r="CM217" s="27">
        <v>0</v>
      </c>
      <c r="CN217" s="27">
        <v>0.1231</v>
      </c>
      <c r="CO217" s="27">
        <f t="shared" si="720"/>
        <v>0.1231</v>
      </c>
      <c r="CP217" s="28"/>
      <c r="CQ217" s="29">
        <f t="shared" si="750"/>
        <v>3.1396999999999999</v>
      </c>
      <c r="CR217" s="27">
        <f t="shared" si="771"/>
        <v>0</v>
      </c>
      <c r="CS217" s="27">
        <f t="shared" si="771"/>
        <v>0.1231</v>
      </c>
      <c r="CT217" s="27">
        <f t="shared" si="772"/>
        <v>0.1231</v>
      </c>
      <c r="CU217" s="28"/>
      <c r="CV217" s="29">
        <f t="shared" si="751"/>
        <v>5.6712999999999996</v>
      </c>
      <c r="CW217" s="27">
        <f t="shared" si="773"/>
        <v>0</v>
      </c>
      <c r="CX217" s="27">
        <v>6.9500000000000006E-2</v>
      </c>
      <c r="CY217" s="27">
        <f t="shared" si="774"/>
        <v>6.9500000000000006E-2</v>
      </c>
      <c r="CZ217" s="28"/>
      <c r="DA217" s="29">
        <f t="shared" si="752"/>
        <v>6.5918000000000001</v>
      </c>
      <c r="DB217" s="27">
        <f t="shared" si="775"/>
        <v>0</v>
      </c>
      <c r="DC217" s="29">
        <f t="shared" si="775"/>
        <v>6.9500000000000006E-2</v>
      </c>
      <c r="DD217" s="27">
        <f t="shared" si="776"/>
        <v>6.9500000000000006E-2</v>
      </c>
      <c r="DE217" s="27"/>
      <c r="DF217" s="29">
        <f t="shared" si="753"/>
        <v>20.794499999999999</v>
      </c>
      <c r="DG217" s="27">
        <f t="shared" si="723"/>
        <v>0.14749999999999999</v>
      </c>
      <c r="DH217" s="27">
        <f t="shared" si="777"/>
        <v>0</v>
      </c>
      <c r="DI217" s="27">
        <v>3.3000000000000002E-2</v>
      </c>
      <c r="DJ217" s="27">
        <f t="shared" si="724"/>
        <v>3.3000000000000002E-2</v>
      </c>
      <c r="DK217" s="28"/>
      <c r="DL217" s="29">
        <f t="shared" si="754"/>
        <v>21.715</v>
      </c>
      <c r="DM217" s="27">
        <f t="shared" si="782"/>
        <v>0.14749999999999999</v>
      </c>
      <c r="DN217" s="27">
        <f t="shared" si="782"/>
        <v>0</v>
      </c>
      <c r="DO217" s="27">
        <f t="shared" si="782"/>
        <v>3.3000000000000002E-2</v>
      </c>
      <c r="DP217" s="27">
        <f t="shared" si="778"/>
        <v>3.3000000000000002E-2</v>
      </c>
      <c r="DQ217" s="27"/>
      <c r="DR217" s="29">
        <f t="shared" si="755"/>
        <v>128.8603</v>
      </c>
      <c r="DS217" s="27">
        <f t="shared" si="726"/>
        <v>8.3299999999999999E-2</v>
      </c>
      <c r="DT217" s="27">
        <f t="shared" si="779"/>
        <v>0</v>
      </c>
      <c r="DU217" s="29">
        <v>2.76E-2</v>
      </c>
      <c r="DV217" s="27">
        <f t="shared" si="727"/>
        <v>2.76E-2</v>
      </c>
      <c r="DW217" s="28"/>
      <c r="DX217" s="29">
        <f t="shared" si="756"/>
        <v>129.7808</v>
      </c>
      <c r="DY217" s="27">
        <f t="shared" si="783"/>
        <v>8.3299999999999999E-2</v>
      </c>
      <c r="DZ217" s="27">
        <f t="shared" si="783"/>
        <v>0</v>
      </c>
      <c r="EA217" s="27">
        <f t="shared" si="783"/>
        <v>2.76E-2</v>
      </c>
      <c r="EB217" s="27">
        <f t="shared" si="780"/>
        <v>2.76E-2</v>
      </c>
      <c r="EC217" s="27"/>
      <c r="ED217" s="27"/>
      <c r="EE217" s="27"/>
      <c r="EF217" s="27"/>
      <c r="EG217" s="27"/>
      <c r="EH217" s="27"/>
      <c r="EI217" s="27"/>
      <c r="EJ217" s="127" t="s">
        <v>30</v>
      </c>
      <c r="EK217" s="133"/>
      <c r="EL217" s="133"/>
      <c r="EM217" s="133"/>
      <c r="EN217" s="133"/>
      <c r="EO217" s="31"/>
      <c r="EP217" s="29">
        <f t="shared" si="757"/>
        <v>3.1396999999999999</v>
      </c>
      <c r="EQ217" s="27">
        <v>0</v>
      </c>
      <c r="ER217" s="27">
        <v>0</v>
      </c>
      <c r="ES217" s="27">
        <v>0.1231</v>
      </c>
      <c r="ET217" s="27">
        <f t="shared" si="729"/>
        <v>0.1231</v>
      </c>
      <c r="EU217" s="31"/>
      <c r="EV217" s="29">
        <f t="shared" si="758"/>
        <v>6.5918000000000001</v>
      </c>
      <c r="EW217" s="27">
        <v>0</v>
      </c>
      <c r="EX217" s="27">
        <v>0</v>
      </c>
      <c r="EY217" s="27">
        <v>6.9500000000000006E-2</v>
      </c>
      <c r="EZ217" s="27">
        <f t="shared" si="730"/>
        <v>6.9500000000000006E-2</v>
      </c>
      <c r="FA217" s="31"/>
      <c r="FB217" s="29">
        <f t="shared" si="759"/>
        <v>21.715</v>
      </c>
      <c r="FC217" s="27">
        <v>0.14749999999999999</v>
      </c>
      <c r="FD217" s="27">
        <v>0</v>
      </c>
      <c r="FE217" s="27">
        <v>3.3000000000000002E-2</v>
      </c>
      <c r="FF217" s="27">
        <f t="shared" si="731"/>
        <v>3.3000000000000002E-2</v>
      </c>
      <c r="FG217" s="31"/>
      <c r="FH217" s="29">
        <f t="shared" si="760"/>
        <v>129.7808</v>
      </c>
      <c r="FI217" s="27">
        <v>8.3299999999999999E-2</v>
      </c>
      <c r="FJ217" s="27">
        <v>0</v>
      </c>
      <c r="FK217" s="27">
        <v>2.76E-2</v>
      </c>
      <c r="FL217" s="27">
        <f t="shared" si="732"/>
        <v>2.76E-2</v>
      </c>
      <c r="FM217" s="31"/>
      <c r="FN217" s="32">
        <f t="shared" si="531"/>
        <v>5</v>
      </c>
      <c r="FO217" s="32">
        <f t="shared" si="532"/>
        <v>2009</v>
      </c>
    </row>
    <row r="218" spans="2:274" ht="15" x14ac:dyDescent="0.2">
      <c r="B218" s="32">
        <v>2009</v>
      </c>
      <c r="C218" s="32">
        <v>6</v>
      </c>
      <c r="D218" s="27"/>
      <c r="E218" s="29">
        <v>0.2301</v>
      </c>
      <c r="F218" s="27">
        <v>0.44669999999999999</v>
      </c>
      <c r="G218" s="27">
        <f t="shared" si="733"/>
        <v>0.30619999999999997</v>
      </c>
      <c r="H218" s="27">
        <f t="shared" si="763"/>
        <v>0.7528999999999999</v>
      </c>
      <c r="I218" s="27"/>
      <c r="J218" s="29">
        <v>0.2301</v>
      </c>
      <c r="K218" s="27">
        <f t="shared" si="764"/>
        <v>0.44669999999999999</v>
      </c>
      <c r="L218" s="27">
        <f t="shared" si="734"/>
        <v>0.30619999999999997</v>
      </c>
      <c r="M218" s="27">
        <f t="shared" si="781"/>
        <v>0.7528999999999999</v>
      </c>
      <c r="N218" s="27"/>
      <c r="O218" s="29">
        <v>0.69040000000000001</v>
      </c>
      <c r="P218" s="27">
        <f t="shared" ref="P218:P223" si="784">+F218</f>
        <v>0.44669999999999999</v>
      </c>
      <c r="Q218" s="27">
        <f t="shared" si="735"/>
        <v>0.1762</v>
      </c>
      <c r="R218" s="27">
        <f t="shared" si="765"/>
        <v>0.62290000000000001</v>
      </c>
      <c r="S218" s="27"/>
      <c r="T218" s="29">
        <v>3.1233</v>
      </c>
      <c r="U218" s="27">
        <f t="shared" ref="U218:U223" si="785">+P218</f>
        <v>0.44669999999999999</v>
      </c>
      <c r="V218" s="27">
        <f t="shared" si="736"/>
        <v>0.11649999999999999</v>
      </c>
      <c r="W218" s="27">
        <f t="shared" si="766"/>
        <v>0.56319999999999992</v>
      </c>
      <c r="X218" s="27"/>
      <c r="Y218" s="29">
        <f t="shared" si="737"/>
        <v>20.482099999999999</v>
      </c>
      <c r="Z218" s="27">
        <v>0.14749999999999999</v>
      </c>
      <c r="AA218" s="27">
        <f t="shared" ref="AA218:AA223" si="786">+U218</f>
        <v>0.44669999999999999</v>
      </c>
      <c r="AB218" s="27">
        <f t="shared" si="738"/>
        <v>6.1800000000000001E-2</v>
      </c>
      <c r="AC218" s="27">
        <f t="shared" si="767"/>
        <v>0.50849999999999995</v>
      </c>
      <c r="AD218" s="27"/>
      <c r="AE218" s="29">
        <f t="shared" si="739"/>
        <v>5.3589000000000002</v>
      </c>
      <c r="AF218" s="52">
        <v>0.44669999999999999</v>
      </c>
      <c r="AG218" s="27">
        <f t="shared" si="740"/>
        <v>9.7700000000000009E-2</v>
      </c>
      <c r="AH218" s="27">
        <f t="shared" si="768"/>
        <v>0.5444</v>
      </c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9">
        <f t="shared" si="741"/>
        <v>20.482099999999999</v>
      </c>
      <c r="BC218" s="27">
        <f t="shared" si="526"/>
        <v>0.14749999999999999</v>
      </c>
      <c r="BD218" s="27">
        <f t="shared" si="527"/>
        <v>0.44669999999999999</v>
      </c>
      <c r="BE218" s="27">
        <f t="shared" si="742"/>
        <v>5.5599999999999997E-2</v>
      </c>
      <c r="BF218" s="27">
        <f t="shared" si="769"/>
        <v>0.50229999999999997</v>
      </c>
      <c r="BG218" s="27"/>
      <c r="BH218" s="29">
        <f t="shared" si="743"/>
        <v>128.5479</v>
      </c>
      <c r="BI218" s="27">
        <v>8.3299999999999999E-2</v>
      </c>
      <c r="BJ218" s="27">
        <f t="shared" ref="BJ218:BJ223" si="787">+BD218</f>
        <v>0.44669999999999999</v>
      </c>
      <c r="BK218" s="27">
        <f t="shared" si="744"/>
        <v>5.0199999999999995E-2</v>
      </c>
      <c r="BL218" s="27">
        <f t="shared" si="770"/>
        <v>0.49690000000000001</v>
      </c>
      <c r="BM218" s="27"/>
      <c r="BN218" s="27"/>
      <c r="BO218" s="27"/>
      <c r="BP218" s="27"/>
      <c r="BQ218" s="27"/>
      <c r="BR218" s="27"/>
      <c r="BS218" s="27"/>
      <c r="BT218" s="127" t="s">
        <v>30</v>
      </c>
      <c r="BU218" s="133"/>
      <c r="BV218" s="133"/>
      <c r="BW218" s="133"/>
      <c r="BX218" s="133"/>
      <c r="BY218" s="31"/>
      <c r="BZ218" s="29">
        <f t="shared" si="745"/>
        <v>5.3589000000000002</v>
      </c>
      <c r="CA218" s="27">
        <v>0</v>
      </c>
      <c r="CB218" s="27">
        <f t="shared" ref="CB218:CB223" si="788">+BJ218</f>
        <v>0.44669999999999999</v>
      </c>
      <c r="CC218" s="27">
        <f t="shared" si="746"/>
        <v>9.7700000000000009E-2</v>
      </c>
      <c r="CD218" s="27">
        <f t="shared" ref="CD218:CD223" si="789">CB218+CC218</f>
        <v>0.5444</v>
      </c>
      <c r="CE218" s="28"/>
      <c r="CF218" s="29">
        <f t="shared" si="747"/>
        <v>230.8931</v>
      </c>
      <c r="CG218" s="27">
        <v>6.4899999999999999E-2</v>
      </c>
      <c r="CH218" s="27">
        <f t="shared" ref="CH218:CH223" si="790">CB218</f>
        <v>0.44669999999999999</v>
      </c>
      <c r="CI218" s="27">
        <f t="shared" si="748"/>
        <v>3.9899999999999998E-2</v>
      </c>
      <c r="CJ218" s="27">
        <f t="shared" ref="CJ218:CJ223" si="791">CH218+CI218</f>
        <v>0.48659999999999998</v>
      </c>
      <c r="CK218" s="28"/>
      <c r="CL218" s="29">
        <f t="shared" si="749"/>
        <v>2.2191999999999998</v>
      </c>
      <c r="CM218" s="27">
        <v>0</v>
      </c>
      <c r="CN218" s="27">
        <v>0.1231</v>
      </c>
      <c r="CO218" s="27">
        <f t="shared" ref="CO218:CO223" si="792">(CM218+CN218)</f>
        <v>0.1231</v>
      </c>
      <c r="CP218" s="28"/>
      <c r="CQ218" s="29">
        <f t="shared" si="750"/>
        <v>3.1396999999999999</v>
      </c>
      <c r="CR218" s="27">
        <f t="shared" ref="CR218:CS220" si="793">+CM218</f>
        <v>0</v>
      </c>
      <c r="CS218" s="27">
        <f t="shared" si="793"/>
        <v>0.1231</v>
      </c>
      <c r="CT218" s="27">
        <f t="shared" si="772"/>
        <v>0.1231</v>
      </c>
      <c r="CU218" s="28"/>
      <c r="CV218" s="29">
        <f t="shared" si="751"/>
        <v>5.6712999999999996</v>
      </c>
      <c r="CW218" s="27">
        <f t="shared" si="773"/>
        <v>0</v>
      </c>
      <c r="CX218" s="27">
        <v>6.9500000000000006E-2</v>
      </c>
      <c r="CY218" s="27">
        <f t="shared" si="774"/>
        <v>6.9500000000000006E-2</v>
      </c>
      <c r="CZ218" s="28"/>
      <c r="DA218" s="29">
        <f t="shared" si="752"/>
        <v>6.5918000000000001</v>
      </c>
      <c r="DB218" s="27">
        <f t="shared" ref="DB218:DC220" si="794">+CW218</f>
        <v>0</v>
      </c>
      <c r="DC218" s="29">
        <f t="shared" si="794"/>
        <v>6.9500000000000006E-2</v>
      </c>
      <c r="DD218" s="27">
        <f t="shared" si="776"/>
        <v>6.9500000000000006E-2</v>
      </c>
      <c r="DE218" s="27"/>
      <c r="DF218" s="29">
        <f t="shared" si="753"/>
        <v>20.794499999999999</v>
      </c>
      <c r="DG218" s="27">
        <f t="shared" ref="DG218:DG223" si="795">+BC218</f>
        <v>0.14749999999999999</v>
      </c>
      <c r="DH218" s="27">
        <f t="shared" si="777"/>
        <v>0</v>
      </c>
      <c r="DI218" s="27">
        <v>3.3000000000000002E-2</v>
      </c>
      <c r="DJ218" s="27">
        <f t="shared" ref="DJ218:DJ223" si="796">(DH218+DI218)</f>
        <v>3.3000000000000002E-2</v>
      </c>
      <c r="DK218" s="28"/>
      <c r="DL218" s="29">
        <f t="shared" si="754"/>
        <v>21.715</v>
      </c>
      <c r="DM218" s="27">
        <f t="shared" ref="DM218:DO219" si="797">+DG218</f>
        <v>0.14749999999999999</v>
      </c>
      <c r="DN218" s="27">
        <f t="shared" si="797"/>
        <v>0</v>
      </c>
      <c r="DO218" s="27">
        <f t="shared" si="797"/>
        <v>3.3000000000000002E-2</v>
      </c>
      <c r="DP218" s="27">
        <f t="shared" si="778"/>
        <v>3.3000000000000002E-2</v>
      </c>
      <c r="DQ218" s="27"/>
      <c r="DR218" s="29">
        <f t="shared" si="755"/>
        <v>128.8603</v>
      </c>
      <c r="DS218" s="27">
        <f t="shared" ref="DS218:DS223" si="798">+BI218</f>
        <v>8.3299999999999999E-2</v>
      </c>
      <c r="DT218" s="27">
        <f t="shared" si="779"/>
        <v>0</v>
      </c>
      <c r="DU218" s="29">
        <v>2.76E-2</v>
      </c>
      <c r="DV218" s="27">
        <f t="shared" ref="DV218:DV223" si="799">(DT218+DU218)</f>
        <v>2.76E-2</v>
      </c>
      <c r="DW218" s="28"/>
      <c r="DX218" s="29">
        <f t="shared" si="756"/>
        <v>129.7808</v>
      </c>
      <c r="DY218" s="27">
        <f t="shared" ref="DY218:EA219" si="800">+DS218</f>
        <v>8.3299999999999999E-2</v>
      </c>
      <c r="DZ218" s="27">
        <f t="shared" si="800"/>
        <v>0</v>
      </c>
      <c r="EA218" s="27">
        <f t="shared" si="800"/>
        <v>2.76E-2</v>
      </c>
      <c r="EB218" s="27">
        <f t="shared" si="780"/>
        <v>2.76E-2</v>
      </c>
      <c r="EC218" s="27"/>
      <c r="ED218" s="27"/>
      <c r="EE218" s="27"/>
      <c r="EF218" s="27"/>
      <c r="EG218" s="27"/>
      <c r="EH218" s="27"/>
      <c r="EI218" s="27"/>
      <c r="EJ218" s="127" t="s">
        <v>30</v>
      </c>
      <c r="EK218" s="133"/>
      <c r="EL218" s="133"/>
      <c r="EM218" s="133"/>
      <c r="EN218" s="133"/>
      <c r="EO218" s="31"/>
      <c r="EP218" s="29">
        <f t="shared" si="757"/>
        <v>3.1396999999999999</v>
      </c>
      <c r="EQ218" s="27">
        <v>0</v>
      </c>
      <c r="ER218" s="27">
        <v>0</v>
      </c>
      <c r="ES218" s="27">
        <v>0.1231</v>
      </c>
      <c r="ET218" s="27">
        <f t="shared" ref="ET218:ET223" si="801">ER218+ES218</f>
        <v>0.1231</v>
      </c>
      <c r="EU218" s="31"/>
      <c r="EV218" s="29">
        <f t="shared" si="758"/>
        <v>6.5918000000000001</v>
      </c>
      <c r="EW218" s="27">
        <v>0</v>
      </c>
      <c r="EX218" s="27">
        <v>0</v>
      </c>
      <c r="EY218" s="27">
        <v>6.9500000000000006E-2</v>
      </c>
      <c r="EZ218" s="27">
        <f t="shared" ref="EZ218:EZ223" si="802">EX218+EY218</f>
        <v>6.9500000000000006E-2</v>
      </c>
      <c r="FA218" s="31"/>
      <c r="FB218" s="29">
        <f t="shared" si="759"/>
        <v>21.715</v>
      </c>
      <c r="FC218" s="27">
        <v>0.14749999999999999</v>
      </c>
      <c r="FD218" s="27">
        <v>0</v>
      </c>
      <c r="FE218" s="27">
        <v>3.3000000000000002E-2</v>
      </c>
      <c r="FF218" s="27">
        <f t="shared" ref="FF218:FF223" si="803">FD218+FE218</f>
        <v>3.3000000000000002E-2</v>
      </c>
      <c r="FG218" s="31"/>
      <c r="FH218" s="29">
        <f t="shared" si="760"/>
        <v>129.7808</v>
      </c>
      <c r="FI218" s="27">
        <v>8.3299999999999999E-2</v>
      </c>
      <c r="FJ218" s="27">
        <v>0</v>
      </c>
      <c r="FK218" s="27">
        <v>2.76E-2</v>
      </c>
      <c r="FL218" s="27">
        <f t="shared" ref="FL218:FL223" si="804">FJ218+FK218</f>
        <v>2.76E-2</v>
      </c>
      <c r="FM218" s="31"/>
      <c r="FN218" s="32">
        <f t="shared" si="531"/>
        <v>6</v>
      </c>
      <c r="FO218" s="32">
        <f t="shared" si="532"/>
        <v>2009</v>
      </c>
    </row>
    <row r="219" spans="2:274" ht="15" x14ac:dyDescent="0.2">
      <c r="B219" s="32">
        <v>2009</v>
      </c>
      <c r="C219" s="32">
        <v>7</v>
      </c>
      <c r="D219" s="27"/>
      <c r="E219" s="29">
        <v>0.2301</v>
      </c>
      <c r="F219" s="27">
        <v>0.3584</v>
      </c>
      <c r="G219" s="27">
        <f t="shared" si="733"/>
        <v>0.30619999999999997</v>
      </c>
      <c r="H219" s="27">
        <f t="shared" si="763"/>
        <v>0.66459999999999997</v>
      </c>
      <c r="I219" s="27"/>
      <c r="J219" s="29">
        <v>0.2301</v>
      </c>
      <c r="K219" s="27">
        <f t="shared" si="764"/>
        <v>0.3584</v>
      </c>
      <c r="L219" s="27">
        <f t="shared" si="734"/>
        <v>0.30619999999999997</v>
      </c>
      <c r="M219" s="27">
        <f t="shared" si="781"/>
        <v>0.66459999999999997</v>
      </c>
      <c r="N219" s="27"/>
      <c r="O219" s="29">
        <v>0.69040000000000001</v>
      </c>
      <c r="P219" s="27">
        <f t="shared" si="784"/>
        <v>0.3584</v>
      </c>
      <c r="Q219" s="27">
        <f t="shared" si="735"/>
        <v>0.1762</v>
      </c>
      <c r="R219" s="27">
        <f t="shared" si="765"/>
        <v>0.53459999999999996</v>
      </c>
      <c r="S219" s="27"/>
      <c r="T219" s="29">
        <v>3.1233</v>
      </c>
      <c r="U219" s="27">
        <f t="shared" si="785"/>
        <v>0.3584</v>
      </c>
      <c r="V219" s="27">
        <f t="shared" si="736"/>
        <v>0.11649999999999999</v>
      </c>
      <c r="W219" s="27">
        <f t="shared" si="766"/>
        <v>0.47489999999999999</v>
      </c>
      <c r="X219" s="27"/>
      <c r="Y219" s="29">
        <f t="shared" ref="Y219:Y224" si="805">Y218</f>
        <v>20.482099999999999</v>
      </c>
      <c r="Z219" s="27">
        <v>0.14749999999999999</v>
      </c>
      <c r="AA219" s="27">
        <f t="shared" si="786"/>
        <v>0.3584</v>
      </c>
      <c r="AB219" s="27">
        <f t="shared" si="738"/>
        <v>6.1800000000000001E-2</v>
      </c>
      <c r="AC219" s="27">
        <f t="shared" si="767"/>
        <v>0.42020000000000002</v>
      </c>
      <c r="AD219" s="27"/>
      <c r="AE219" s="29">
        <f t="shared" ref="AE219:AE224" si="806">AE218</f>
        <v>5.3589000000000002</v>
      </c>
      <c r="AF219" s="52">
        <v>0.3584</v>
      </c>
      <c r="AG219" s="27">
        <f t="shared" si="740"/>
        <v>9.7700000000000009E-2</v>
      </c>
      <c r="AH219" s="27">
        <f t="shared" si="768"/>
        <v>0.45610000000000001</v>
      </c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9">
        <f t="shared" ref="BB219:BB224" si="807">BB218</f>
        <v>20.482099999999999</v>
      </c>
      <c r="BC219" s="27">
        <f t="shared" si="526"/>
        <v>0.14749999999999999</v>
      </c>
      <c r="BD219" s="27">
        <f t="shared" si="527"/>
        <v>0.3584</v>
      </c>
      <c r="BE219" s="27">
        <f t="shared" si="742"/>
        <v>5.5599999999999997E-2</v>
      </c>
      <c r="BF219" s="27">
        <f t="shared" si="769"/>
        <v>0.41399999999999998</v>
      </c>
      <c r="BG219" s="27"/>
      <c r="BH219" s="29">
        <f t="shared" ref="BH219:BH224" si="808">BH218</f>
        <v>128.5479</v>
      </c>
      <c r="BI219" s="27">
        <v>8.3299999999999999E-2</v>
      </c>
      <c r="BJ219" s="27">
        <f t="shared" si="787"/>
        <v>0.3584</v>
      </c>
      <c r="BK219" s="27">
        <f t="shared" si="744"/>
        <v>5.0199999999999995E-2</v>
      </c>
      <c r="BL219" s="27">
        <f t="shared" si="770"/>
        <v>0.40859999999999996</v>
      </c>
      <c r="BM219" s="27"/>
      <c r="BN219" s="27"/>
      <c r="BO219" s="27"/>
      <c r="BP219" s="27"/>
      <c r="BQ219" s="27"/>
      <c r="BR219" s="27"/>
      <c r="BS219" s="27"/>
      <c r="BT219" s="127" t="s">
        <v>30</v>
      </c>
      <c r="BU219" s="133"/>
      <c r="BV219" s="133"/>
      <c r="BW219" s="133"/>
      <c r="BX219" s="133"/>
      <c r="BY219" s="31"/>
      <c r="BZ219" s="29">
        <f t="shared" ref="BZ219:BZ224" si="809">BZ218</f>
        <v>5.3589000000000002</v>
      </c>
      <c r="CA219" s="27">
        <v>0</v>
      </c>
      <c r="CB219" s="27">
        <f t="shared" si="788"/>
        <v>0.3584</v>
      </c>
      <c r="CC219" s="27">
        <f t="shared" si="746"/>
        <v>9.7700000000000009E-2</v>
      </c>
      <c r="CD219" s="27">
        <f t="shared" si="789"/>
        <v>0.45610000000000001</v>
      </c>
      <c r="CE219" s="28"/>
      <c r="CF219" s="29">
        <f t="shared" ref="CF219:CF224" si="810">CF218</f>
        <v>230.8931</v>
      </c>
      <c r="CG219" s="27">
        <v>6.4899999999999999E-2</v>
      </c>
      <c r="CH219" s="27">
        <f t="shared" si="790"/>
        <v>0.3584</v>
      </c>
      <c r="CI219" s="27">
        <f t="shared" si="748"/>
        <v>3.9899999999999998E-2</v>
      </c>
      <c r="CJ219" s="27">
        <f t="shared" si="791"/>
        <v>0.39829999999999999</v>
      </c>
      <c r="CK219" s="28"/>
      <c r="CL219" s="29">
        <f t="shared" ref="CL219:CL224" si="811">CL218</f>
        <v>2.2191999999999998</v>
      </c>
      <c r="CM219" s="27">
        <v>0</v>
      </c>
      <c r="CN219" s="27">
        <v>0.1231</v>
      </c>
      <c r="CO219" s="27">
        <f t="shared" si="792"/>
        <v>0.1231</v>
      </c>
      <c r="CP219" s="28"/>
      <c r="CQ219" s="29">
        <f t="shared" ref="CQ219:CQ224" si="812">CQ218</f>
        <v>3.1396999999999999</v>
      </c>
      <c r="CR219" s="27">
        <f t="shared" si="793"/>
        <v>0</v>
      </c>
      <c r="CS219" s="27">
        <f t="shared" si="793"/>
        <v>0.1231</v>
      </c>
      <c r="CT219" s="27">
        <f t="shared" si="772"/>
        <v>0.1231</v>
      </c>
      <c r="CU219" s="28"/>
      <c r="CV219" s="29">
        <f t="shared" ref="CV219:CV224" si="813">CV218</f>
        <v>5.6712999999999996</v>
      </c>
      <c r="CW219" s="27">
        <f t="shared" si="773"/>
        <v>0</v>
      </c>
      <c r="CX219" s="27">
        <v>6.9500000000000006E-2</v>
      </c>
      <c r="CY219" s="27">
        <f t="shared" si="774"/>
        <v>6.9500000000000006E-2</v>
      </c>
      <c r="CZ219" s="28"/>
      <c r="DA219" s="29">
        <f t="shared" ref="DA219:DA224" si="814">DA218</f>
        <v>6.5918000000000001</v>
      </c>
      <c r="DB219" s="27">
        <f t="shared" si="794"/>
        <v>0</v>
      </c>
      <c r="DC219" s="29">
        <f t="shared" si="794"/>
        <v>6.9500000000000006E-2</v>
      </c>
      <c r="DD219" s="27">
        <f t="shared" si="776"/>
        <v>6.9500000000000006E-2</v>
      </c>
      <c r="DE219" s="27"/>
      <c r="DF219" s="29">
        <f t="shared" ref="DF219:DF224" si="815">DF218</f>
        <v>20.794499999999999</v>
      </c>
      <c r="DG219" s="27">
        <f t="shared" si="795"/>
        <v>0.14749999999999999</v>
      </c>
      <c r="DH219" s="27">
        <f t="shared" si="777"/>
        <v>0</v>
      </c>
      <c r="DI219" s="27">
        <v>3.3000000000000002E-2</v>
      </c>
      <c r="DJ219" s="27">
        <f t="shared" si="796"/>
        <v>3.3000000000000002E-2</v>
      </c>
      <c r="DK219" s="28"/>
      <c r="DL219" s="29">
        <f t="shared" ref="DL219:DL224" si="816">DL218</f>
        <v>21.715</v>
      </c>
      <c r="DM219" s="27">
        <f t="shared" si="797"/>
        <v>0.14749999999999999</v>
      </c>
      <c r="DN219" s="27">
        <f t="shared" si="797"/>
        <v>0</v>
      </c>
      <c r="DO219" s="27">
        <f t="shared" si="797"/>
        <v>3.3000000000000002E-2</v>
      </c>
      <c r="DP219" s="27">
        <f t="shared" si="778"/>
        <v>3.3000000000000002E-2</v>
      </c>
      <c r="DQ219" s="27"/>
      <c r="DR219" s="29">
        <f t="shared" ref="DR219:DR224" si="817">DR218</f>
        <v>128.8603</v>
      </c>
      <c r="DS219" s="27">
        <f t="shared" si="798"/>
        <v>8.3299999999999999E-2</v>
      </c>
      <c r="DT219" s="27">
        <f t="shared" si="779"/>
        <v>0</v>
      </c>
      <c r="DU219" s="29">
        <v>2.76E-2</v>
      </c>
      <c r="DV219" s="27">
        <f t="shared" si="799"/>
        <v>2.76E-2</v>
      </c>
      <c r="DW219" s="28"/>
      <c r="DX219" s="29">
        <f t="shared" ref="DX219:DX224" si="818">DX218</f>
        <v>129.7808</v>
      </c>
      <c r="DY219" s="27">
        <f t="shared" si="800"/>
        <v>8.3299999999999999E-2</v>
      </c>
      <c r="DZ219" s="27">
        <f t="shared" si="800"/>
        <v>0</v>
      </c>
      <c r="EA219" s="27">
        <f t="shared" si="800"/>
        <v>2.76E-2</v>
      </c>
      <c r="EB219" s="27">
        <f t="shared" si="780"/>
        <v>2.76E-2</v>
      </c>
      <c r="EC219" s="27"/>
      <c r="ED219" s="27"/>
      <c r="EE219" s="27"/>
      <c r="EF219" s="27"/>
      <c r="EG219" s="27"/>
      <c r="EH219" s="27"/>
      <c r="EI219" s="27"/>
      <c r="EJ219" s="127" t="s">
        <v>30</v>
      </c>
      <c r="EK219" s="133"/>
      <c r="EL219" s="133"/>
      <c r="EM219" s="133"/>
      <c r="EN219" s="133"/>
      <c r="EO219" s="31"/>
      <c r="EP219" s="29">
        <f t="shared" ref="EP219:EP224" si="819">EP218</f>
        <v>3.1396999999999999</v>
      </c>
      <c r="EQ219" s="27">
        <v>0</v>
      </c>
      <c r="ER219" s="27">
        <v>0</v>
      </c>
      <c r="ES219" s="27">
        <v>0.1231</v>
      </c>
      <c r="ET219" s="27">
        <f t="shared" si="801"/>
        <v>0.1231</v>
      </c>
      <c r="EU219" s="31"/>
      <c r="EV219" s="29">
        <f t="shared" ref="EV219:EV224" si="820">EV218</f>
        <v>6.5918000000000001</v>
      </c>
      <c r="EW219" s="27">
        <v>0</v>
      </c>
      <c r="EX219" s="27">
        <v>0</v>
      </c>
      <c r="EY219" s="27">
        <v>6.9500000000000006E-2</v>
      </c>
      <c r="EZ219" s="27">
        <f t="shared" si="802"/>
        <v>6.9500000000000006E-2</v>
      </c>
      <c r="FA219" s="31"/>
      <c r="FB219" s="29">
        <f t="shared" ref="FB219:FB224" si="821">FB218</f>
        <v>21.715</v>
      </c>
      <c r="FC219" s="27">
        <v>0.14749999999999999</v>
      </c>
      <c r="FD219" s="27">
        <v>0</v>
      </c>
      <c r="FE219" s="27">
        <v>3.3000000000000002E-2</v>
      </c>
      <c r="FF219" s="27">
        <f t="shared" si="803"/>
        <v>3.3000000000000002E-2</v>
      </c>
      <c r="FG219" s="31"/>
      <c r="FH219" s="29">
        <f t="shared" ref="FH219:FH224" si="822">FH218</f>
        <v>129.7808</v>
      </c>
      <c r="FI219" s="27">
        <v>8.3299999999999999E-2</v>
      </c>
      <c r="FJ219" s="27">
        <v>0</v>
      </c>
      <c r="FK219" s="27">
        <v>2.76E-2</v>
      </c>
      <c r="FL219" s="27">
        <f t="shared" si="804"/>
        <v>2.76E-2</v>
      </c>
      <c r="FM219" s="31"/>
      <c r="FN219" s="32">
        <f t="shared" si="531"/>
        <v>7</v>
      </c>
      <c r="FO219" s="32">
        <f t="shared" si="532"/>
        <v>2009</v>
      </c>
    </row>
    <row r="220" spans="2:274" ht="15" x14ac:dyDescent="0.2">
      <c r="B220" s="32">
        <v>2009</v>
      </c>
      <c r="C220" s="32">
        <v>8</v>
      </c>
      <c r="D220" s="27"/>
      <c r="E220" s="29">
        <v>0.2301</v>
      </c>
      <c r="F220" s="27">
        <v>0.35370000000000001</v>
      </c>
      <c r="G220" s="27">
        <f t="shared" si="733"/>
        <v>0.30619999999999997</v>
      </c>
      <c r="H220" s="27">
        <f t="shared" si="763"/>
        <v>0.65989999999999993</v>
      </c>
      <c r="I220" s="27"/>
      <c r="J220" s="29">
        <v>0.2301</v>
      </c>
      <c r="K220" s="27">
        <f t="shared" si="764"/>
        <v>0.35370000000000001</v>
      </c>
      <c r="L220" s="27">
        <f t="shared" si="734"/>
        <v>0.30619999999999997</v>
      </c>
      <c r="M220" s="27">
        <f t="shared" si="781"/>
        <v>0.65989999999999993</v>
      </c>
      <c r="N220" s="27"/>
      <c r="O220" s="29">
        <v>0.69040000000000001</v>
      </c>
      <c r="P220" s="27">
        <f t="shared" si="784"/>
        <v>0.35370000000000001</v>
      </c>
      <c r="Q220" s="27">
        <f t="shared" si="735"/>
        <v>0.1762</v>
      </c>
      <c r="R220" s="27">
        <f t="shared" si="765"/>
        <v>0.52990000000000004</v>
      </c>
      <c r="S220" s="27"/>
      <c r="T220" s="29">
        <v>3.1233</v>
      </c>
      <c r="U220" s="27">
        <f t="shared" si="785"/>
        <v>0.35370000000000001</v>
      </c>
      <c r="V220" s="27">
        <f t="shared" si="736"/>
        <v>0.11649999999999999</v>
      </c>
      <c r="W220" s="27">
        <f t="shared" si="766"/>
        <v>0.47020000000000001</v>
      </c>
      <c r="X220" s="27"/>
      <c r="Y220" s="29">
        <f t="shared" si="805"/>
        <v>20.482099999999999</v>
      </c>
      <c r="Z220" s="27">
        <v>0.14749999999999999</v>
      </c>
      <c r="AA220" s="27">
        <f t="shared" si="786"/>
        <v>0.35370000000000001</v>
      </c>
      <c r="AB220" s="27">
        <f t="shared" si="738"/>
        <v>6.1800000000000001E-2</v>
      </c>
      <c r="AC220" s="27">
        <f t="shared" si="767"/>
        <v>0.41550000000000004</v>
      </c>
      <c r="AD220" s="27"/>
      <c r="AE220" s="29">
        <f t="shared" si="806"/>
        <v>5.3589000000000002</v>
      </c>
      <c r="AF220" s="52">
        <v>0.35370000000000001</v>
      </c>
      <c r="AG220" s="27">
        <f t="shared" si="740"/>
        <v>9.7700000000000009E-2</v>
      </c>
      <c r="AH220" s="27">
        <f t="shared" si="768"/>
        <v>0.45140000000000002</v>
      </c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9">
        <f t="shared" si="807"/>
        <v>20.482099999999999</v>
      </c>
      <c r="BC220" s="27">
        <f t="shared" si="526"/>
        <v>0.14749999999999999</v>
      </c>
      <c r="BD220" s="27">
        <f t="shared" si="527"/>
        <v>0.35370000000000001</v>
      </c>
      <c r="BE220" s="27">
        <f t="shared" si="742"/>
        <v>5.5599999999999997E-2</v>
      </c>
      <c r="BF220" s="27">
        <f t="shared" si="769"/>
        <v>0.4093</v>
      </c>
      <c r="BG220" s="27"/>
      <c r="BH220" s="29">
        <f t="shared" si="808"/>
        <v>128.5479</v>
      </c>
      <c r="BI220" s="27">
        <v>8.3299999999999999E-2</v>
      </c>
      <c r="BJ220" s="27">
        <f t="shared" si="787"/>
        <v>0.35370000000000001</v>
      </c>
      <c r="BK220" s="27">
        <f t="shared" si="744"/>
        <v>5.0199999999999995E-2</v>
      </c>
      <c r="BL220" s="27">
        <f t="shared" si="770"/>
        <v>0.40390000000000004</v>
      </c>
      <c r="BM220" s="27"/>
      <c r="BN220" s="27"/>
      <c r="BO220" s="27"/>
      <c r="BP220" s="27"/>
      <c r="BQ220" s="27"/>
      <c r="BR220" s="27"/>
      <c r="BS220" s="27"/>
      <c r="BT220" s="127" t="s">
        <v>30</v>
      </c>
      <c r="BU220" s="133"/>
      <c r="BV220" s="133"/>
      <c r="BW220" s="133"/>
      <c r="BX220" s="133"/>
      <c r="BY220" s="31"/>
      <c r="BZ220" s="29">
        <f t="shared" si="809"/>
        <v>5.3589000000000002</v>
      </c>
      <c r="CA220" s="27">
        <v>0</v>
      </c>
      <c r="CB220" s="27">
        <f t="shared" si="788"/>
        <v>0.35370000000000001</v>
      </c>
      <c r="CC220" s="27">
        <f t="shared" si="746"/>
        <v>9.7700000000000009E-2</v>
      </c>
      <c r="CD220" s="27">
        <f t="shared" si="789"/>
        <v>0.45140000000000002</v>
      </c>
      <c r="CE220" s="28"/>
      <c r="CF220" s="29">
        <f t="shared" si="810"/>
        <v>230.8931</v>
      </c>
      <c r="CG220" s="27">
        <v>6.4899999999999999E-2</v>
      </c>
      <c r="CH220" s="27">
        <f t="shared" si="790"/>
        <v>0.35370000000000001</v>
      </c>
      <c r="CI220" s="27">
        <f t="shared" si="748"/>
        <v>3.9899999999999998E-2</v>
      </c>
      <c r="CJ220" s="27">
        <f t="shared" si="791"/>
        <v>0.39360000000000001</v>
      </c>
      <c r="CK220" s="28"/>
      <c r="CL220" s="29">
        <f t="shared" si="811"/>
        <v>2.2191999999999998</v>
      </c>
      <c r="CM220" s="27">
        <v>0</v>
      </c>
      <c r="CN220" s="27">
        <v>0.1231</v>
      </c>
      <c r="CO220" s="27">
        <f t="shared" si="792"/>
        <v>0.1231</v>
      </c>
      <c r="CP220" s="28"/>
      <c r="CQ220" s="29">
        <f t="shared" si="812"/>
        <v>3.1396999999999999</v>
      </c>
      <c r="CR220" s="27">
        <f t="shared" si="793"/>
        <v>0</v>
      </c>
      <c r="CS220" s="27">
        <f t="shared" si="793"/>
        <v>0.1231</v>
      </c>
      <c r="CT220" s="27">
        <f t="shared" si="772"/>
        <v>0.1231</v>
      </c>
      <c r="CU220" s="28"/>
      <c r="CV220" s="29">
        <f t="shared" si="813"/>
        <v>5.6712999999999996</v>
      </c>
      <c r="CW220" s="27">
        <f t="shared" si="773"/>
        <v>0</v>
      </c>
      <c r="CX220" s="27">
        <v>6.9500000000000006E-2</v>
      </c>
      <c r="CY220" s="27">
        <f t="shared" si="774"/>
        <v>6.9500000000000006E-2</v>
      </c>
      <c r="CZ220" s="28"/>
      <c r="DA220" s="29">
        <f t="shared" si="814"/>
        <v>6.5918000000000001</v>
      </c>
      <c r="DB220" s="27">
        <f t="shared" si="794"/>
        <v>0</v>
      </c>
      <c r="DC220" s="29">
        <f t="shared" si="794"/>
        <v>6.9500000000000006E-2</v>
      </c>
      <c r="DD220" s="27">
        <f t="shared" si="776"/>
        <v>6.9500000000000006E-2</v>
      </c>
      <c r="DE220" s="27"/>
      <c r="DF220" s="29">
        <f t="shared" si="815"/>
        <v>20.794499999999999</v>
      </c>
      <c r="DG220" s="27">
        <f t="shared" si="795"/>
        <v>0.14749999999999999</v>
      </c>
      <c r="DH220" s="27">
        <f t="shared" si="777"/>
        <v>0</v>
      </c>
      <c r="DI220" s="27">
        <v>3.3000000000000002E-2</v>
      </c>
      <c r="DJ220" s="27">
        <f t="shared" si="796"/>
        <v>3.3000000000000002E-2</v>
      </c>
      <c r="DK220" s="28"/>
      <c r="DL220" s="29">
        <f t="shared" si="816"/>
        <v>21.715</v>
      </c>
      <c r="DM220" s="27">
        <f t="shared" ref="DM220:DO221" si="823">+DG220</f>
        <v>0.14749999999999999</v>
      </c>
      <c r="DN220" s="27">
        <f t="shared" si="823"/>
        <v>0</v>
      </c>
      <c r="DO220" s="27">
        <f t="shared" si="823"/>
        <v>3.3000000000000002E-2</v>
      </c>
      <c r="DP220" s="27">
        <f t="shared" si="778"/>
        <v>3.3000000000000002E-2</v>
      </c>
      <c r="DQ220" s="27"/>
      <c r="DR220" s="29">
        <f t="shared" si="817"/>
        <v>128.8603</v>
      </c>
      <c r="DS220" s="27">
        <f t="shared" si="798"/>
        <v>8.3299999999999999E-2</v>
      </c>
      <c r="DT220" s="27">
        <f t="shared" si="779"/>
        <v>0</v>
      </c>
      <c r="DU220" s="29">
        <v>2.76E-2</v>
      </c>
      <c r="DV220" s="27">
        <f t="shared" si="799"/>
        <v>2.76E-2</v>
      </c>
      <c r="DW220" s="28"/>
      <c r="DX220" s="29">
        <f t="shared" si="818"/>
        <v>129.7808</v>
      </c>
      <c r="DY220" s="27">
        <f t="shared" ref="DY220:EA221" si="824">+DS220</f>
        <v>8.3299999999999999E-2</v>
      </c>
      <c r="DZ220" s="27">
        <f t="shared" si="824"/>
        <v>0</v>
      </c>
      <c r="EA220" s="27">
        <f t="shared" si="824"/>
        <v>2.76E-2</v>
      </c>
      <c r="EB220" s="27">
        <f t="shared" si="780"/>
        <v>2.76E-2</v>
      </c>
      <c r="EC220" s="27"/>
      <c r="ED220" s="27"/>
      <c r="EE220" s="27"/>
      <c r="EF220" s="27"/>
      <c r="EG220" s="27"/>
      <c r="EH220" s="27"/>
      <c r="EI220" s="27"/>
      <c r="EJ220" s="127" t="s">
        <v>30</v>
      </c>
      <c r="EK220" s="133"/>
      <c r="EL220" s="133"/>
      <c r="EM220" s="133"/>
      <c r="EN220" s="133"/>
      <c r="EO220" s="31"/>
      <c r="EP220" s="29">
        <f t="shared" si="819"/>
        <v>3.1396999999999999</v>
      </c>
      <c r="EQ220" s="27">
        <v>0</v>
      </c>
      <c r="ER220" s="27">
        <v>0</v>
      </c>
      <c r="ES220" s="27">
        <v>0.1231</v>
      </c>
      <c r="ET220" s="27">
        <f t="shared" si="801"/>
        <v>0.1231</v>
      </c>
      <c r="EU220" s="31"/>
      <c r="EV220" s="29">
        <f t="shared" si="820"/>
        <v>6.5918000000000001</v>
      </c>
      <c r="EW220" s="27">
        <v>0</v>
      </c>
      <c r="EX220" s="27">
        <v>0</v>
      </c>
      <c r="EY220" s="27">
        <v>6.9500000000000006E-2</v>
      </c>
      <c r="EZ220" s="27">
        <f t="shared" si="802"/>
        <v>6.9500000000000006E-2</v>
      </c>
      <c r="FA220" s="31"/>
      <c r="FB220" s="29">
        <f t="shared" si="821"/>
        <v>21.715</v>
      </c>
      <c r="FC220" s="27">
        <v>0.14749999999999999</v>
      </c>
      <c r="FD220" s="27">
        <v>0</v>
      </c>
      <c r="FE220" s="27">
        <v>3.3000000000000002E-2</v>
      </c>
      <c r="FF220" s="27">
        <f t="shared" si="803"/>
        <v>3.3000000000000002E-2</v>
      </c>
      <c r="FG220" s="31"/>
      <c r="FH220" s="29">
        <f t="shared" si="822"/>
        <v>129.7808</v>
      </c>
      <c r="FI220" s="27">
        <v>8.3299999999999999E-2</v>
      </c>
      <c r="FJ220" s="27">
        <v>0</v>
      </c>
      <c r="FK220" s="27">
        <v>2.76E-2</v>
      </c>
      <c r="FL220" s="27">
        <f t="shared" si="804"/>
        <v>2.76E-2</v>
      </c>
      <c r="FM220" s="31"/>
      <c r="FN220" s="32">
        <f t="shared" si="531"/>
        <v>8</v>
      </c>
      <c r="FO220" s="32">
        <f t="shared" si="532"/>
        <v>2009</v>
      </c>
    </row>
    <row r="221" spans="2:274" ht="15" x14ac:dyDescent="0.2">
      <c r="B221" s="32">
        <v>2009</v>
      </c>
      <c r="C221" s="32">
        <v>9</v>
      </c>
      <c r="D221" s="27"/>
      <c r="E221" s="29">
        <v>0.2301</v>
      </c>
      <c r="F221" s="27">
        <v>0.28820000000000001</v>
      </c>
      <c r="G221" s="27">
        <f t="shared" si="733"/>
        <v>0.30619999999999997</v>
      </c>
      <c r="H221" s="27">
        <f t="shared" ref="H221:H226" si="825">(F221+G221)</f>
        <v>0.59440000000000004</v>
      </c>
      <c r="I221" s="27"/>
      <c r="J221" s="29">
        <v>0.2301</v>
      </c>
      <c r="K221" s="27">
        <f t="shared" ref="K221:K226" si="826">+F221</f>
        <v>0.28820000000000001</v>
      </c>
      <c r="L221" s="27">
        <f t="shared" si="734"/>
        <v>0.30619999999999997</v>
      </c>
      <c r="M221" s="27">
        <f t="shared" si="781"/>
        <v>0.59440000000000004</v>
      </c>
      <c r="N221" s="27"/>
      <c r="O221" s="29">
        <v>0.69040000000000001</v>
      </c>
      <c r="P221" s="27">
        <f t="shared" si="784"/>
        <v>0.28820000000000001</v>
      </c>
      <c r="Q221" s="27">
        <f t="shared" si="735"/>
        <v>0.1762</v>
      </c>
      <c r="R221" s="27">
        <f t="shared" ref="R221:R226" si="827">(P221+Q221)</f>
        <v>0.46440000000000003</v>
      </c>
      <c r="S221" s="27"/>
      <c r="T221" s="29">
        <v>3.1233</v>
      </c>
      <c r="U221" s="27">
        <f t="shared" si="785"/>
        <v>0.28820000000000001</v>
      </c>
      <c r="V221" s="27">
        <f t="shared" si="736"/>
        <v>0.11649999999999999</v>
      </c>
      <c r="W221" s="27">
        <f t="shared" ref="W221:W226" si="828">(U221+V221)</f>
        <v>0.4047</v>
      </c>
      <c r="X221" s="27"/>
      <c r="Y221" s="29">
        <f t="shared" si="805"/>
        <v>20.482099999999999</v>
      </c>
      <c r="Z221" s="27">
        <v>0.14749999999999999</v>
      </c>
      <c r="AA221" s="27">
        <f t="shared" si="786"/>
        <v>0.28820000000000001</v>
      </c>
      <c r="AB221" s="27">
        <f t="shared" si="738"/>
        <v>6.1800000000000001E-2</v>
      </c>
      <c r="AC221" s="27">
        <f t="shared" ref="AC221:AC226" si="829">(AA221+AB221)</f>
        <v>0.35000000000000003</v>
      </c>
      <c r="AD221" s="27"/>
      <c r="AE221" s="29">
        <f t="shared" si="806"/>
        <v>5.3589000000000002</v>
      </c>
      <c r="AF221" s="52">
        <v>0.28820000000000001</v>
      </c>
      <c r="AG221" s="27">
        <f t="shared" si="740"/>
        <v>9.7700000000000009E-2</v>
      </c>
      <c r="AH221" s="27">
        <f t="shared" ref="AH221:AH226" si="830">(AF221+AG221)</f>
        <v>0.38590000000000002</v>
      </c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9">
        <f t="shared" si="807"/>
        <v>20.482099999999999</v>
      </c>
      <c r="BC221" s="27">
        <f t="shared" ref="BC221:BC237" si="831">Z221</f>
        <v>0.14749999999999999</v>
      </c>
      <c r="BD221" s="27">
        <f t="shared" ref="BD221:BD237" si="832">+AF221</f>
        <v>0.28820000000000001</v>
      </c>
      <c r="BE221" s="27">
        <f t="shared" si="742"/>
        <v>5.5599999999999997E-2</v>
      </c>
      <c r="BF221" s="27">
        <f t="shared" ref="BF221:BF226" si="833">(BD221+BE221)</f>
        <v>0.34379999999999999</v>
      </c>
      <c r="BG221" s="27"/>
      <c r="BH221" s="29">
        <f t="shared" si="808"/>
        <v>128.5479</v>
      </c>
      <c r="BI221" s="27">
        <v>8.3299999999999999E-2</v>
      </c>
      <c r="BJ221" s="27">
        <f t="shared" si="787"/>
        <v>0.28820000000000001</v>
      </c>
      <c r="BK221" s="27">
        <f t="shared" si="744"/>
        <v>5.0199999999999995E-2</v>
      </c>
      <c r="BL221" s="27">
        <f t="shared" ref="BL221:BL226" si="834">(BJ221+BK221)</f>
        <v>0.33840000000000003</v>
      </c>
      <c r="BM221" s="27"/>
      <c r="BN221" s="27"/>
      <c r="BO221" s="27"/>
      <c r="BP221" s="27"/>
      <c r="BQ221" s="27"/>
      <c r="BR221" s="27"/>
      <c r="BS221" s="27"/>
      <c r="BT221" s="127" t="s">
        <v>30</v>
      </c>
      <c r="BU221" s="133"/>
      <c r="BV221" s="133"/>
      <c r="BW221" s="133"/>
      <c r="BX221" s="133"/>
      <c r="BY221" s="31"/>
      <c r="BZ221" s="29">
        <f t="shared" si="809"/>
        <v>5.3589000000000002</v>
      </c>
      <c r="CA221" s="27">
        <v>0</v>
      </c>
      <c r="CB221" s="27">
        <f t="shared" si="788"/>
        <v>0.28820000000000001</v>
      </c>
      <c r="CC221" s="27">
        <f t="shared" si="746"/>
        <v>9.7700000000000009E-2</v>
      </c>
      <c r="CD221" s="27">
        <f t="shared" si="789"/>
        <v>0.38590000000000002</v>
      </c>
      <c r="CE221" s="28"/>
      <c r="CF221" s="29">
        <f t="shared" si="810"/>
        <v>230.8931</v>
      </c>
      <c r="CG221" s="27">
        <v>6.4899999999999999E-2</v>
      </c>
      <c r="CH221" s="27">
        <f t="shared" si="790"/>
        <v>0.28820000000000001</v>
      </c>
      <c r="CI221" s="27">
        <f t="shared" si="748"/>
        <v>3.9899999999999998E-2</v>
      </c>
      <c r="CJ221" s="27">
        <f t="shared" si="791"/>
        <v>0.3281</v>
      </c>
      <c r="CK221" s="28"/>
      <c r="CL221" s="29">
        <f t="shared" si="811"/>
        <v>2.2191999999999998</v>
      </c>
      <c r="CM221" s="27">
        <v>0</v>
      </c>
      <c r="CN221" s="27">
        <v>0.1231</v>
      </c>
      <c r="CO221" s="27">
        <f t="shared" si="792"/>
        <v>0.1231</v>
      </c>
      <c r="CP221" s="28"/>
      <c r="CQ221" s="29">
        <f t="shared" si="812"/>
        <v>3.1396999999999999</v>
      </c>
      <c r="CR221" s="27">
        <f t="shared" ref="CR221:CS223" si="835">+CM221</f>
        <v>0</v>
      </c>
      <c r="CS221" s="27">
        <f t="shared" si="835"/>
        <v>0.1231</v>
      </c>
      <c r="CT221" s="27">
        <f t="shared" ref="CT221:CT226" si="836">(CR221+CS221)</f>
        <v>0.1231</v>
      </c>
      <c r="CU221" s="28"/>
      <c r="CV221" s="29">
        <f t="shared" si="813"/>
        <v>5.6712999999999996</v>
      </c>
      <c r="CW221" s="27">
        <f t="shared" ref="CW221:CW226" si="837">+CR221</f>
        <v>0</v>
      </c>
      <c r="CX221" s="27">
        <v>6.9500000000000006E-2</v>
      </c>
      <c r="CY221" s="27">
        <f t="shared" ref="CY221:CY226" si="838">(CW221+CX221)</f>
        <v>6.9500000000000006E-2</v>
      </c>
      <c r="CZ221" s="28"/>
      <c r="DA221" s="29">
        <f t="shared" si="814"/>
        <v>6.5918000000000001</v>
      </c>
      <c r="DB221" s="27">
        <f t="shared" ref="DB221:DC223" si="839">+CW221</f>
        <v>0</v>
      </c>
      <c r="DC221" s="29">
        <f t="shared" si="839"/>
        <v>6.9500000000000006E-2</v>
      </c>
      <c r="DD221" s="27">
        <f t="shared" ref="DD221:DD226" si="840">(DB221+DC221)</f>
        <v>6.9500000000000006E-2</v>
      </c>
      <c r="DE221" s="27"/>
      <c r="DF221" s="29">
        <f t="shared" si="815"/>
        <v>20.794499999999999</v>
      </c>
      <c r="DG221" s="27">
        <f t="shared" si="795"/>
        <v>0.14749999999999999</v>
      </c>
      <c r="DH221" s="27">
        <f t="shared" ref="DH221:DH226" si="841">+DB221</f>
        <v>0</v>
      </c>
      <c r="DI221" s="27">
        <v>3.3000000000000002E-2</v>
      </c>
      <c r="DJ221" s="27">
        <f t="shared" si="796"/>
        <v>3.3000000000000002E-2</v>
      </c>
      <c r="DK221" s="28"/>
      <c r="DL221" s="29">
        <f t="shared" si="816"/>
        <v>21.715</v>
      </c>
      <c r="DM221" s="27">
        <f t="shared" si="823"/>
        <v>0.14749999999999999</v>
      </c>
      <c r="DN221" s="27">
        <f t="shared" si="823"/>
        <v>0</v>
      </c>
      <c r="DO221" s="27">
        <f t="shared" si="823"/>
        <v>3.3000000000000002E-2</v>
      </c>
      <c r="DP221" s="27">
        <f t="shared" ref="DP221:DP226" si="842">(DN221+DO221)</f>
        <v>3.3000000000000002E-2</v>
      </c>
      <c r="DQ221" s="27"/>
      <c r="DR221" s="29">
        <f t="shared" si="817"/>
        <v>128.8603</v>
      </c>
      <c r="DS221" s="27">
        <f t="shared" si="798"/>
        <v>8.3299999999999999E-2</v>
      </c>
      <c r="DT221" s="27">
        <f t="shared" ref="DT221:DT226" si="843">+DN221</f>
        <v>0</v>
      </c>
      <c r="DU221" s="29">
        <v>2.76E-2</v>
      </c>
      <c r="DV221" s="27">
        <f t="shared" si="799"/>
        <v>2.76E-2</v>
      </c>
      <c r="DW221" s="28"/>
      <c r="DX221" s="29">
        <f t="shared" si="818"/>
        <v>129.7808</v>
      </c>
      <c r="DY221" s="27">
        <f t="shared" si="824"/>
        <v>8.3299999999999999E-2</v>
      </c>
      <c r="DZ221" s="27">
        <f t="shared" si="824"/>
        <v>0</v>
      </c>
      <c r="EA221" s="27">
        <f t="shared" si="824"/>
        <v>2.76E-2</v>
      </c>
      <c r="EB221" s="27">
        <f t="shared" ref="EB221:EB226" si="844">(DZ221+EA221)</f>
        <v>2.76E-2</v>
      </c>
      <c r="EC221" s="27"/>
      <c r="ED221" s="27"/>
      <c r="EE221" s="27"/>
      <c r="EF221" s="27"/>
      <c r="EG221" s="27"/>
      <c r="EH221" s="27"/>
      <c r="EI221" s="27"/>
      <c r="EJ221" s="127" t="s">
        <v>30</v>
      </c>
      <c r="EK221" s="133"/>
      <c r="EL221" s="133"/>
      <c r="EM221" s="133"/>
      <c r="EN221" s="133"/>
      <c r="EO221" s="31"/>
      <c r="EP221" s="29">
        <f t="shared" si="819"/>
        <v>3.1396999999999999</v>
      </c>
      <c r="EQ221" s="27">
        <v>0</v>
      </c>
      <c r="ER221" s="27">
        <v>0</v>
      </c>
      <c r="ES221" s="27">
        <v>0.1231</v>
      </c>
      <c r="ET221" s="27">
        <f t="shared" si="801"/>
        <v>0.1231</v>
      </c>
      <c r="EU221" s="31"/>
      <c r="EV221" s="29">
        <f t="shared" si="820"/>
        <v>6.5918000000000001</v>
      </c>
      <c r="EW221" s="27">
        <v>0</v>
      </c>
      <c r="EX221" s="27">
        <v>0</v>
      </c>
      <c r="EY221" s="27">
        <v>6.9500000000000006E-2</v>
      </c>
      <c r="EZ221" s="27">
        <f t="shared" si="802"/>
        <v>6.9500000000000006E-2</v>
      </c>
      <c r="FA221" s="31"/>
      <c r="FB221" s="29">
        <f t="shared" si="821"/>
        <v>21.715</v>
      </c>
      <c r="FC221" s="27">
        <v>0.14749999999999999</v>
      </c>
      <c r="FD221" s="27">
        <v>0</v>
      </c>
      <c r="FE221" s="27">
        <v>3.3000000000000002E-2</v>
      </c>
      <c r="FF221" s="27">
        <f t="shared" si="803"/>
        <v>3.3000000000000002E-2</v>
      </c>
      <c r="FG221" s="31"/>
      <c r="FH221" s="29">
        <f t="shared" si="822"/>
        <v>129.7808</v>
      </c>
      <c r="FI221" s="27">
        <v>8.3299999999999999E-2</v>
      </c>
      <c r="FJ221" s="27">
        <v>0</v>
      </c>
      <c r="FK221" s="27">
        <v>2.76E-2</v>
      </c>
      <c r="FL221" s="27">
        <f t="shared" si="804"/>
        <v>2.76E-2</v>
      </c>
      <c r="FM221" s="31"/>
      <c r="FN221" s="32">
        <f t="shared" ref="FN221:FN237" si="845">+C221</f>
        <v>9</v>
      </c>
      <c r="FO221" s="32">
        <f t="shared" ref="FO221:FO237" si="846">+B221</f>
        <v>2009</v>
      </c>
    </row>
    <row r="222" spans="2:274" ht="15" x14ac:dyDescent="0.2">
      <c r="B222" s="32">
        <v>2009</v>
      </c>
      <c r="C222" s="32">
        <v>10</v>
      </c>
      <c r="D222" s="27"/>
      <c r="E222" s="29">
        <v>0.2301</v>
      </c>
      <c r="F222" s="27">
        <v>0.40770000000000001</v>
      </c>
      <c r="G222" s="27">
        <f t="shared" si="733"/>
        <v>0.30619999999999997</v>
      </c>
      <c r="H222" s="27">
        <f t="shared" si="825"/>
        <v>0.71389999999999998</v>
      </c>
      <c r="I222" s="27"/>
      <c r="J222" s="29">
        <v>0.2301</v>
      </c>
      <c r="K222" s="27">
        <f t="shared" si="826"/>
        <v>0.40770000000000001</v>
      </c>
      <c r="L222" s="27">
        <f t="shared" si="734"/>
        <v>0.30619999999999997</v>
      </c>
      <c r="M222" s="27">
        <f t="shared" ref="M222:M227" si="847">(K222+L222)</f>
        <v>0.71389999999999998</v>
      </c>
      <c r="N222" s="27"/>
      <c r="O222" s="29">
        <v>0.69040000000000001</v>
      </c>
      <c r="P222" s="27">
        <f t="shared" si="784"/>
        <v>0.40770000000000001</v>
      </c>
      <c r="Q222" s="27">
        <f t="shared" si="735"/>
        <v>0.1762</v>
      </c>
      <c r="R222" s="27">
        <f t="shared" si="827"/>
        <v>0.58389999999999997</v>
      </c>
      <c r="S222" s="27"/>
      <c r="T222" s="29">
        <v>3.1233</v>
      </c>
      <c r="U222" s="27">
        <f t="shared" si="785"/>
        <v>0.40770000000000001</v>
      </c>
      <c r="V222" s="27">
        <f t="shared" si="736"/>
        <v>0.11649999999999999</v>
      </c>
      <c r="W222" s="27">
        <f t="shared" si="828"/>
        <v>0.5242</v>
      </c>
      <c r="X222" s="27"/>
      <c r="Y222" s="29">
        <f t="shared" si="805"/>
        <v>20.482099999999999</v>
      </c>
      <c r="Z222" s="27">
        <v>0.14749999999999999</v>
      </c>
      <c r="AA222" s="27">
        <f t="shared" si="786"/>
        <v>0.40770000000000001</v>
      </c>
      <c r="AB222" s="27">
        <f t="shared" si="738"/>
        <v>6.1800000000000001E-2</v>
      </c>
      <c r="AC222" s="27">
        <f t="shared" si="829"/>
        <v>0.46950000000000003</v>
      </c>
      <c r="AD222" s="27"/>
      <c r="AE222" s="29">
        <f t="shared" si="806"/>
        <v>5.3589000000000002</v>
      </c>
      <c r="AF222" s="52">
        <v>0.40770000000000001</v>
      </c>
      <c r="AG222" s="27">
        <f t="shared" si="740"/>
        <v>9.7700000000000009E-2</v>
      </c>
      <c r="AH222" s="27">
        <f t="shared" si="830"/>
        <v>0.50540000000000007</v>
      </c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9">
        <f t="shared" si="807"/>
        <v>20.482099999999999</v>
      </c>
      <c r="BC222" s="27">
        <f t="shared" si="831"/>
        <v>0.14749999999999999</v>
      </c>
      <c r="BD222" s="27">
        <f t="shared" si="832"/>
        <v>0.40770000000000001</v>
      </c>
      <c r="BE222" s="27">
        <f t="shared" si="742"/>
        <v>5.5599999999999997E-2</v>
      </c>
      <c r="BF222" s="27">
        <f t="shared" si="833"/>
        <v>0.46329999999999999</v>
      </c>
      <c r="BG222" s="27"/>
      <c r="BH222" s="29">
        <f t="shared" si="808"/>
        <v>128.5479</v>
      </c>
      <c r="BI222" s="27">
        <v>8.3299999999999999E-2</v>
      </c>
      <c r="BJ222" s="27">
        <f t="shared" si="787"/>
        <v>0.40770000000000001</v>
      </c>
      <c r="BK222" s="27">
        <f t="shared" si="744"/>
        <v>5.0199999999999995E-2</v>
      </c>
      <c r="BL222" s="27">
        <f t="shared" si="834"/>
        <v>0.45789999999999997</v>
      </c>
      <c r="BM222" s="27"/>
      <c r="BN222" s="27"/>
      <c r="BO222" s="27"/>
      <c r="BP222" s="27"/>
      <c r="BQ222" s="27"/>
      <c r="BR222" s="27"/>
      <c r="BS222" s="27"/>
      <c r="BT222" s="127" t="s">
        <v>30</v>
      </c>
      <c r="BU222" s="133"/>
      <c r="BV222" s="133"/>
      <c r="BW222" s="133"/>
      <c r="BX222" s="133"/>
      <c r="BY222" s="31"/>
      <c r="BZ222" s="29">
        <f t="shared" si="809"/>
        <v>5.3589000000000002</v>
      </c>
      <c r="CA222" s="27">
        <v>0</v>
      </c>
      <c r="CB222" s="27">
        <f t="shared" si="788"/>
        <v>0.40770000000000001</v>
      </c>
      <c r="CC222" s="27">
        <f t="shared" si="746"/>
        <v>9.7700000000000009E-2</v>
      </c>
      <c r="CD222" s="27">
        <f t="shared" si="789"/>
        <v>0.50540000000000007</v>
      </c>
      <c r="CE222" s="28"/>
      <c r="CF222" s="29">
        <f t="shared" si="810"/>
        <v>230.8931</v>
      </c>
      <c r="CG222" s="27">
        <v>6.4899999999999999E-2</v>
      </c>
      <c r="CH222" s="27">
        <f t="shared" si="790"/>
        <v>0.40770000000000001</v>
      </c>
      <c r="CI222" s="27">
        <f t="shared" si="748"/>
        <v>3.9899999999999998E-2</v>
      </c>
      <c r="CJ222" s="27">
        <f t="shared" si="791"/>
        <v>0.4476</v>
      </c>
      <c r="CK222" s="28"/>
      <c r="CL222" s="29">
        <f t="shared" si="811"/>
        <v>2.2191999999999998</v>
      </c>
      <c r="CM222" s="27">
        <v>0</v>
      </c>
      <c r="CN222" s="27">
        <v>0.1231</v>
      </c>
      <c r="CO222" s="27">
        <f t="shared" si="792"/>
        <v>0.1231</v>
      </c>
      <c r="CP222" s="28"/>
      <c r="CQ222" s="29">
        <f t="shared" si="812"/>
        <v>3.1396999999999999</v>
      </c>
      <c r="CR222" s="27">
        <f t="shared" si="835"/>
        <v>0</v>
      </c>
      <c r="CS222" s="27">
        <f t="shared" si="835"/>
        <v>0.1231</v>
      </c>
      <c r="CT222" s="27">
        <f t="shared" si="836"/>
        <v>0.1231</v>
      </c>
      <c r="CU222" s="28"/>
      <c r="CV222" s="29">
        <f t="shared" si="813"/>
        <v>5.6712999999999996</v>
      </c>
      <c r="CW222" s="27">
        <f t="shared" si="837"/>
        <v>0</v>
      </c>
      <c r="CX222" s="27">
        <v>6.9500000000000006E-2</v>
      </c>
      <c r="CY222" s="27">
        <f t="shared" si="838"/>
        <v>6.9500000000000006E-2</v>
      </c>
      <c r="CZ222" s="28"/>
      <c r="DA222" s="29">
        <f t="shared" si="814"/>
        <v>6.5918000000000001</v>
      </c>
      <c r="DB222" s="27">
        <f t="shared" si="839"/>
        <v>0</v>
      </c>
      <c r="DC222" s="29">
        <f t="shared" si="839"/>
        <v>6.9500000000000006E-2</v>
      </c>
      <c r="DD222" s="27">
        <f t="shared" si="840"/>
        <v>6.9500000000000006E-2</v>
      </c>
      <c r="DE222" s="27"/>
      <c r="DF222" s="29">
        <f t="shared" si="815"/>
        <v>20.794499999999999</v>
      </c>
      <c r="DG222" s="27">
        <f t="shared" si="795"/>
        <v>0.14749999999999999</v>
      </c>
      <c r="DH222" s="27">
        <f t="shared" si="841"/>
        <v>0</v>
      </c>
      <c r="DI222" s="27">
        <v>3.3000000000000002E-2</v>
      </c>
      <c r="DJ222" s="27">
        <f t="shared" si="796"/>
        <v>3.3000000000000002E-2</v>
      </c>
      <c r="DK222" s="28"/>
      <c r="DL222" s="29">
        <f t="shared" si="816"/>
        <v>21.715</v>
      </c>
      <c r="DM222" s="27">
        <f t="shared" ref="DM222:DO223" si="848">+DG222</f>
        <v>0.14749999999999999</v>
      </c>
      <c r="DN222" s="27">
        <f t="shared" si="848"/>
        <v>0</v>
      </c>
      <c r="DO222" s="27">
        <f t="shared" si="848"/>
        <v>3.3000000000000002E-2</v>
      </c>
      <c r="DP222" s="27">
        <f t="shared" si="842"/>
        <v>3.3000000000000002E-2</v>
      </c>
      <c r="DQ222" s="27"/>
      <c r="DR222" s="29">
        <f t="shared" si="817"/>
        <v>128.8603</v>
      </c>
      <c r="DS222" s="27">
        <f t="shared" si="798"/>
        <v>8.3299999999999999E-2</v>
      </c>
      <c r="DT222" s="27">
        <f t="shared" si="843"/>
        <v>0</v>
      </c>
      <c r="DU222" s="29">
        <v>2.76E-2</v>
      </c>
      <c r="DV222" s="27">
        <f t="shared" si="799"/>
        <v>2.76E-2</v>
      </c>
      <c r="DW222" s="28"/>
      <c r="DX222" s="29">
        <f t="shared" si="818"/>
        <v>129.7808</v>
      </c>
      <c r="DY222" s="27">
        <f t="shared" ref="DY222:EA223" si="849">+DS222</f>
        <v>8.3299999999999999E-2</v>
      </c>
      <c r="DZ222" s="27">
        <f t="shared" si="849"/>
        <v>0</v>
      </c>
      <c r="EA222" s="27">
        <f t="shared" si="849"/>
        <v>2.76E-2</v>
      </c>
      <c r="EB222" s="27">
        <f t="shared" si="844"/>
        <v>2.76E-2</v>
      </c>
      <c r="EC222" s="27"/>
      <c r="ED222" s="27"/>
      <c r="EE222" s="27"/>
      <c r="EF222" s="27"/>
      <c r="EG222" s="27"/>
      <c r="EH222" s="27"/>
      <c r="EI222" s="27"/>
      <c r="EJ222" s="127" t="s">
        <v>30</v>
      </c>
      <c r="EK222" s="133"/>
      <c r="EL222" s="133"/>
      <c r="EM222" s="133"/>
      <c r="EN222" s="133"/>
      <c r="EO222" s="31"/>
      <c r="EP222" s="29">
        <f t="shared" si="819"/>
        <v>3.1396999999999999</v>
      </c>
      <c r="EQ222" s="27">
        <v>0</v>
      </c>
      <c r="ER222" s="27">
        <v>0</v>
      </c>
      <c r="ES222" s="27">
        <v>0.1231</v>
      </c>
      <c r="ET222" s="27">
        <f t="shared" si="801"/>
        <v>0.1231</v>
      </c>
      <c r="EU222" s="31"/>
      <c r="EV222" s="29">
        <f t="shared" si="820"/>
        <v>6.5918000000000001</v>
      </c>
      <c r="EW222" s="27">
        <v>0</v>
      </c>
      <c r="EX222" s="27">
        <v>0</v>
      </c>
      <c r="EY222" s="27">
        <v>6.9500000000000006E-2</v>
      </c>
      <c r="EZ222" s="27">
        <f t="shared" si="802"/>
        <v>6.9500000000000006E-2</v>
      </c>
      <c r="FA222" s="31"/>
      <c r="FB222" s="29">
        <f t="shared" si="821"/>
        <v>21.715</v>
      </c>
      <c r="FC222" s="27">
        <v>0.14749999999999999</v>
      </c>
      <c r="FD222" s="27">
        <v>0</v>
      </c>
      <c r="FE222" s="27">
        <v>3.3000000000000002E-2</v>
      </c>
      <c r="FF222" s="27">
        <f t="shared" si="803"/>
        <v>3.3000000000000002E-2</v>
      </c>
      <c r="FG222" s="31"/>
      <c r="FH222" s="29">
        <f t="shared" si="822"/>
        <v>129.7808</v>
      </c>
      <c r="FI222" s="27">
        <v>8.3299999999999999E-2</v>
      </c>
      <c r="FJ222" s="27">
        <v>0</v>
      </c>
      <c r="FK222" s="27">
        <v>2.76E-2</v>
      </c>
      <c r="FL222" s="27">
        <f t="shared" si="804"/>
        <v>2.76E-2</v>
      </c>
      <c r="FM222" s="31"/>
      <c r="FN222" s="32">
        <f t="shared" si="845"/>
        <v>10</v>
      </c>
      <c r="FO222" s="32">
        <f t="shared" si="846"/>
        <v>2009</v>
      </c>
    </row>
    <row r="223" spans="2:274" ht="15" x14ac:dyDescent="0.2">
      <c r="B223" s="32">
        <v>2009</v>
      </c>
      <c r="C223" s="32">
        <v>11</v>
      </c>
      <c r="D223" s="27"/>
      <c r="E223" s="29">
        <v>0.2301</v>
      </c>
      <c r="F223" s="27">
        <v>0.59009999999999996</v>
      </c>
      <c r="G223" s="27">
        <f t="shared" si="733"/>
        <v>0.30619999999999997</v>
      </c>
      <c r="H223" s="27">
        <f t="shared" si="825"/>
        <v>0.89629999999999987</v>
      </c>
      <c r="I223" s="27"/>
      <c r="J223" s="29">
        <v>0.2301</v>
      </c>
      <c r="K223" s="27">
        <f t="shared" si="826"/>
        <v>0.59009999999999996</v>
      </c>
      <c r="L223" s="27">
        <f t="shared" si="734"/>
        <v>0.30619999999999997</v>
      </c>
      <c r="M223" s="27">
        <f t="shared" si="847"/>
        <v>0.89629999999999987</v>
      </c>
      <c r="N223" s="27"/>
      <c r="O223" s="29">
        <v>0.69040000000000001</v>
      </c>
      <c r="P223" s="27">
        <f t="shared" si="784"/>
        <v>0.59009999999999996</v>
      </c>
      <c r="Q223" s="27">
        <f t="shared" si="735"/>
        <v>0.1762</v>
      </c>
      <c r="R223" s="27">
        <f t="shared" si="827"/>
        <v>0.76629999999999998</v>
      </c>
      <c r="S223" s="27"/>
      <c r="T223" s="29">
        <v>3.1233</v>
      </c>
      <c r="U223" s="27">
        <f t="shared" si="785"/>
        <v>0.59009999999999996</v>
      </c>
      <c r="V223" s="27">
        <f t="shared" si="736"/>
        <v>0.11649999999999999</v>
      </c>
      <c r="W223" s="27">
        <f t="shared" si="828"/>
        <v>0.70659999999999989</v>
      </c>
      <c r="X223" s="27"/>
      <c r="Y223" s="29">
        <f t="shared" si="805"/>
        <v>20.482099999999999</v>
      </c>
      <c r="Z223" s="27">
        <v>0.14749999999999999</v>
      </c>
      <c r="AA223" s="27">
        <f t="shared" si="786"/>
        <v>0.59009999999999996</v>
      </c>
      <c r="AB223" s="27">
        <f t="shared" si="738"/>
        <v>6.1800000000000001E-2</v>
      </c>
      <c r="AC223" s="27">
        <f t="shared" si="829"/>
        <v>0.65189999999999992</v>
      </c>
      <c r="AD223" s="27"/>
      <c r="AE223" s="29">
        <f t="shared" si="806"/>
        <v>5.3589000000000002</v>
      </c>
      <c r="AF223" s="52">
        <v>0.45650000000000002</v>
      </c>
      <c r="AG223" s="27">
        <f t="shared" si="740"/>
        <v>9.7700000000000009E-2</v>
      </c>
      <c r="AH223" s="27">
        <f t="shared" si="830"/>
        <v>0.55420000000000003</v>
      </c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9">
        <f t="shared" si="807"/>
        <v>20.482099999999999</v>
      </c>
      <c r="BC223" s="27">
        <f t="shared" si="831"/>
        <v>0.14749999999999999</v>
      </c>
      <c r="BD223" s="27">
        <f t="shared" si="832"/>
        <v>0.45650000000000002</v>
      </c>
      <c r="BE223" s="27">
        <f t="shared" si="742"/>
        <v>5.5599999999999997E-2</v>
      </c>
      <c r="BF223" s="27">
        <f t="shared" si="833"/>
        <v>0.5121</v>
      </c>
      <c r="BG223" s="27"/>
      <c r="BH223" s="29">
        <f t="shared" si="808"/>
        <v>128.5479</v>
      </c>
      <c r="BI223" s="27">
        <v>8.3299999999999999E-2</v>
      </c>
      <c r="BJ223" s="27">
        <f t="shared" si="787"/>
        <v>0.45650000000000002</v>
      </c>
      <c r="BK223" s="27">
        <f t="shared" si="744"/>
        <v>5.0199999999999995E-2</v>
      </c>
      <c r="BL223" s="27">
        <f t="shared" si="834"/>
        <v>0.50670000000000004</v>
      </c>
      <c r="BM223" s="27"/>
      <c r="BN223" s="27"/>
      <c r="BO223" s="27"/>
      <c r="BP223" s="27"/>
      <c r="BQ223" s="27"/>
      <c r="BR223" s="27"/>
      <c r="BS223" s="27"/>
      <c r="BT223" s="127" t="s">
        <v>30</v>
      </c>
      <c r="BU223" s="133"/>
      <c r="BV223" s="133"/>
      <c r="BW223" s="133"/>
      <c r="BX223" s="133"/>
      <c r="BY223" s="31"/>
      <c r="BZ223" s="29">
        <f t="shared" si="809"/>
        <v>5.3589000000000002</v>
      </c>
      <c r="CA223" s="27">
        <v>0</v>
      </c>
      <c r="CB223" s="27">
        <f t="shared" si="788"/>
        <v>0.45650000000000002</v>
      </c>
      <c r="CC223" s="27">
        <f t="shared" si="746"/>
        <v>9.7700000000000009E-2</v>
      </c>
      <c r="CD223" s="27">
        <f t="shared" si="789"/>
        <v>0.55420000000000003</v>
      </c>
      <c r="CE223" s="28"/>
      <c r="CF223" s="29">
        <f t="shared" si="810"/>
        <v>230.8931</v>
      </c>
      <c r="CG223" s="27">
        <v>6.4899999999999999E-2</v>
      </c>
      <c r="CH223" s="27">
        <f t="shared" si="790"/>
        <v>0.45650000000000002</v>
      </c>
      <c r="CI223" s="27">
        <f t="shared" si="748"/>
        <v>3.9899999999999998E-2</v>
      </c>
      <c r="CJ223" s="27">
        <f t="shared" si="791"/>
        <v>0.49640000000000001</v>
      </c>
      <c r="CK223" s="28"/>
      <c r="CL223" s="29">
        <f t="shared" si="811"/>
        <v>2.2191999999999998</v>
      </c>
      <c r="CM223" s="27">
        <v>0</v>
      </c>
      <c r="CN223" s="27">
        <v>0.1231</v>
      </c>
      <c r="CO223" s="27">
        <f t="shared" si="792"/>
        <v>0.1231</v>
      </c>
      <c r="CP223" s="28"/>
      <c r="CQ223" s="29">
        <f t="shared" si="812"/>
        <v>3.1396999999999999</v>
      </c>
      <c r="CR223" s="27">
        <f t="shared" si="835"/>
        <v>0</v>
      </c>
      <c r="CS223" s="27">
        <f t="shared" si="835"/>
        <v>0.1231</v>
      </c>
      <c r="CT223" s="27">
        <f t="shared" si="836"/>
        <v>0.1231</v>
      </c>
      <c r="CU223" s="28"/>
      <c r="CV223" s="29">
        <f t="shared" si="813"/>
        <v>5.6712999999999996</v>
      </c>
      <c r="CW223" s="27">
        <f t="shared" si="837"/>
        <v>0</v>
      </c>
      <c r="CX223" s="27">
        <v>6.9500000000000006E-2</v>
      </c>
      <c r="CY223" s="27">
        <f t="shared" si="838"/>
        <v>6.9500000000000006E-2</v>
      </c>
      <c r="CZ223" s="28"/>
      <c r="DA223" s="29">
        <f t="shared" si="814"/>
        <v>6.5918000000000001</v>
      </c>
      <c r="DB223" s="27">
        <f t="shared" si="839"/>
        <v>0</v>
      </c>
      <c r="DC223" s="29">
        <f t="shared" si="839"/>
        <v>6.9500000000000006E-2</v>
      </c>
      <c r="DD223" s="27">
        <f t="shared" si="840"/>
        <v>6.9500000000000006E-2</v>
      </c>
      <c r="DE223" s="27"/>
      <c r="DF223" s="29">
        <f t="shared" si="815"/>
        <v>20.794499999999999</v>
      </c>
      <c r="DG223" s="27">
        <f t="shared" si="795"/>
        <v>0.14749999999999999</v>
      </c>
      <c r="DH223" s="27">
        <f t="shared" si="841"/>
        <v>0</v>
      </c>
      <c r="DI223" s="27">
        <v>3.3000000000000002E-2</v>
      </c>
      <c r="DJ223" s="27">
        <f t="shared" si="796"/>
        <v>3.3000000000000002E-2</v>
      </c>
      <c r="DK223" s="28"/>
      <c r="DL223" s="29">
        <f t="shared" si="816"/>
        <v>21.715</v>
      </c>
      <c r="DM223" s="27">
        <f t="shared" si="848"/>
        <v>0.14749999999999999</v>
      </c>
      <c r="DN223" s="27">
        <f t="shared" si="848"/>
        <v>0</v>
      </c>
      <c r="DO223" s="27">
        <f t="shared" si="848"/>
        <v>3.3000000000000002E-2</v>
      </c>
      <c r="DP223" s="27">
        <f t="shared" si="842"/>
        <v>3.3000000000000002E-2</v>
      </c>
      <c r="DQ223" s="27"/>
      <c r="DR223" s="29">
        <f t="shared" si="817"/>
        <v>128.8603</v>
      </c>
      <c r="DS223" s="27">
        <f t="shared" si="798"/>
        <v>8.3299999999999999E-2</v>
      </c>
      <c r="DT223" s="27">
        <f t="shared" si="843"/>
        <v>0</v>
      </c>
      <c r="DU223" s="29">
        <v>2.76E-2</v>
      </c>
      <c r="DV223" s="27">
        <f t="shared" si="799"/>
        <v>2.76E-2</v>
      </c>
      <c r="DW223" s="28"/>
      <c r="DX223" s="29">
        <f t="shared" si="818"/>
        <v>129.7808</v>
      </c>
      <c r="DY223" s="27">
        <f t="shared" si="849"/>
        <v>8.3299999999999999E-2</v>
      </c>
      <c r="DZ223" s="27">
        <f t="shared" si="849"/>
        <v>0</v>
      </c>
      <c r="EA223" s="27">
        <f t="shared" si="849"/>
        <v>2.76E-2</v>
      </c>
      <c r="EB223" s="27">
        <f t="shared" si="844"/>
        <v>2.76E-2</v>
      </c>
      <c r="EC223" s="27"/>
      <c r="ED223" s="27"/>
      <c r="EE223" s="27"/>
      <c r="EF223" s="27"/>
      <c r="EG223" s="27"/>
      <c r="EH223" s="27"/>
      <c r="EI223" s="27"/>
      <c r="EJ223" s="127" t="s">
        <v>30</v>
      </c>
      <c r="EK223" s="133"/>
      <c r="EL223" s="133"/>
      <c r="EM223" s="133"/>
      <c r="EN223" s="133"/>
      <c r="EO223" s="31"/>
      <c r="EP223" s="29">
        <f t="shared" si="819"/>
        <v>3.1396999999999999</v>
      </c>
      <c r="EQ223" s="27">
        <v>0</v>
      </c>
      <c r="ER223" s="27">
        <v>0</v>
      </c>
      <c r="ES223" s="27">
        <v>0.1231</v>
      </c>
      <c r="ET223" s="27">
        <f t="shared" si="801"/>
        <v>0.1231</v>
      </c>
      <c r="EU223" s="31"/>
      <c r="EV223" s="29">
        <f t="shared" si="820"/>
        <v>6.5918000000000001</v>
      </c>
      <c r="EW223" s="27">
        <v>0</v>
      </c>
      <c r="EX223" s="27">
        <v>0</v>
      </c>
      <c r="EY223" s="27">
        <v>6.9500000000000006E-2</v>
      </c>
      <c r="EZ223" s="27">
        <f t="shared" si="802"/>
        <v>6.9500000000000006E-2</v>
      </c>
      <c r="FA223" s="31"/>
      <c r="FB223" s="29">
        <f t="shared" si="821"/>
        <v>21.715</v>
      </c>
      <c r="FC223" s="27">
        <v>0.14749999999999999</v>
      </c>
      <c r="FD223" s="27">
        <v>0</v>
      </c>
      <c r="FE223" s="27">
        <v>3.3000000000000002E-2</v>
      </c>
      <c r="FF223" s="27">
        <f t="shared" si="803"/>
        <v>3.3000000000000002E-2</v>
      </c>
      <c r="FG223" s="31"/>
      <c r="FH223" s="29">
        <f t="shared" si="822"/>
        <v>129.7808</v>
      </c>
      <c r="FI223" s="27">
        <v>8.3299999999999999E-2</v>
      </c>
      <c r="FJ223" s="27">
        <v>0</v>
      </c>
      <c r="FK223" s="27">
        <v>2.76E-2</v>
      </c>
      <c r="FL223" s="27">
        <f t="shared" si="804"/>
        <v>2.76E-2</v>
      </c>
      <c r="FM223" s="31"/>
      <c r="FN223" s="32">
        <f t="shared" si="845"/>
        <v>11</v>
      </c>
      <c r="FO223" s="32">
        <f t="shared" si="846"/>
        <v>2009</v>
      </c>
    </row>
    <row r="224" spans="2:274" ht="15" x14ac:dyDescent="0.2">
      <c r="B224" s="32">
        <v>2009</v>
      </c>
      <c r="C224" s="32">
        <v>12</v>
      </c>
      <c r="D224" s="27"/>
      <c r="E224" s="29">
        <v>0.2301</v>
      </c>
      <c r="F224" s="27">
        <v>0.56730000000000003</v>
      </c>
      <c r="G224" s="27">
        <f t="shared" si="733"/>
        <v>0.30619999999999997</v>
      </c>
      <c r="H224" s="27">
        <f t="shared" si="825"/>
        <v>0.87349999999999994</v>
      </c>
      <c r="I224" s="27"/>
      <c r="J224" s="29">
        <v>0.2301</v>
      </c>
      <c r="K224" s="27">
        <f t="shared" si="826"/>
        <v>0.56730000000000003</v>
      </c>
      <c r="L224" s="27">
        <f t="shared" si="734"/>
        <v>0.30619999999999997</v>
      </c>
      <c r="M224" s="27">
        <f t="shared" si="847"/>
        <v>0.87349999999999994</v>
      </c>
      <c r="N224" s="27"/>
      <c r="O224" s="29">
        <v>0.69040000000000001</v>
      </c>
      <c r="P224" s="27">
        <f t="shared" ref="P224:P229" si="850">+F224</f>
        <v>0.56730000000000003</v>
      </c>
      <c r="Q224" s="27">
        <f t="shared" si="735"/>
        <v>0.1762</v>
      </c>
      <c r="R224" s="27">
        <f t="shared" si="827"/>
        <v>0.74350000000000005</v>
      </c>
      <c r="S224" s="27"/>
      <c r="T224" s="29">
        <v>3.1233</v>
      </c>
      <c r="U224" s="27">
        <f t="shared" ref="U224:U229" si="851">+P224</f>
        <v>0.56730000000000003</v>
      </c>
      <c r="V224" s="27">
        <f t="shared" si="736"/>
        <v>0.11649999999999999</v>
      </c>
      <c r="W224" s="27">
        <f t="shared" si="828"/>
        <v>0.68379999999999996</v>
      </c>
      <c r="X224" s="27"/>
      <c r="Y224" s="29">
        <f t="shared" si="805"/>
        <v>20.482099999999999</v>
      </c>
      <c r="Z224" s="27">
        <v>0.14749999999999999</v>
      </c>
      <c r="AA224" s="27">
        <f t="shared" ref="AA224:AA229" si="852">+U224</f>
        <v>0.56730000000000003</v>
      </c>
      <c r="AB224" s="27">
        <f t="shared" si="738"/>
        <v>6.1800000000000001E-2</v>
      </c>
      <c r="AC224" s="27">
        <f t="shared" si="829"/>
        <v>0.62909999999999999</v>
      </c>
      <c r="AD224" s="27"/>
      <c r="AE224" s="29">
        <f t="shared" si="806"/>
        <v>5.3589000000000002</v>
      </c>
      <c r="AF224" s="52">
        <f>0.5673-0.1085</f>
        <v>0.45880000000000004</v>
      </c>
      <c r="AG224" s="27">
        <f t="shared" si="740"/>
        <v>9.7700000000000009E-2</v>
      </c>
      <c r="AH224" s="27">
        <f t="shared" si="830"/>
        <v>0.55649999999999999</v>
      </c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9">
        <f t="shared" si="807"/>
        <v>20.482099999999999</v>
      </c>
      <c r="BC224" s="27">
        <f t="shared" si="831"/>
        <v>0.14749999999999999</v>
      </c>
      <c r="BD224" s="27">
        <f t="shared" si="832"/>
        <v>0.45880000000000004</v>
      </c>
      <c r="BE224" s="27">
        <f t="shared" si="742"/>
        <v>5.5599999999999997E-2</v>
      </c>
      <c r="BF224" s="27">
        <f t="shared" si="833"/>
        <v>0.51440000000000008</v>
      </c>
      <c r="BG224" s="27"/>
      <c r="BH224" s="29">
        <f t="shared" si="808"/>
        <v>128.5479</v>
      </c>
      <c r="BI224" s="27">
        <v>8.3299999999999999E-2</v>
      </c>
      <c r="BJ224" s="27">
        <f t="shared" ref="BJ224:BJ229" si="853">+BD224</f>
        <v>0.45880000000000004</v>
      </c>
      <c r="BK224" s="27">
        <f t="shared" si="744"/>
        <v>5.0199999999999995E-2</v>
      </c>
      <c r="BL224" s="27">
        <f t="shared" si="834"/>
        <v>0.50900000000000001</v>
      </c>
      <c r="BM224" s="27"/>
      <c r="BN224" s="27"/>
      <c r="BO224" s="27"/>
      <c r="BP224" s="27"/>
      <c r="BQ224" s="27"/>
      <c r="BR224" s="27"/>
      <c r="BS224" s="27"/>
      <c r="BT224" s="127" t="s">
        <v>30</v>
      </c>
      <c r="BU224" s="133"/>
      <c r="BV224" s="133"/>
      <c r="BW224" s="133"/>
      <c r="BX224" s="133"/>
      <c r="BY224" s="31"/>
      <c r="BZ224" s="29">
        <f t="shared" si="809"/>
        <v>5.3589000000000002</v>
      </c>
      <c r="CA224" s="27">
        <v>0</v>
      </c>
      <c r="CB224" s="27">
        <f t="shared" ref="CB224:CB229" si="854">+BJ224</f>
        <v>0.45880000000000004</v>
      </c>
      <c r="CC224" s="27">
        <f t="shared" si="746"/>
        <v>9.7700000000000009E-2</v>
      </c>
      <c r="CD224" s="27">
        <f t="shared" ref="CD224:CD229" si="855">CB224+CC224</f>
        <v>0.55649999999999999</v>
      </c>
      <c r="CE224" s="28"/>
      <c r="CF224" s="29">
        <f t="shared" si="810"/>
        <v>230.8931</v>
      </c>
      <c r="CG224" s="27">
        <v>6.4899999999999999E-2</v>
      </c>
      <c r="CH224" s="27">
        <f t="shared" ref="CH224:CH229" si="856">CB224</f>
        <v>0.45880000000000004</v>
      </c>
      <c r="CI224" s="27">
        <f t="shared" si="748"/>
        <v>3.9899999999999998E-2</v>
      </c>
      <c r="CJ224" s="27">
        <f t="shared" ref="CJ224:CJ229" si="857">CH224+CI224</f>
        <v>0.49870000000000003</v>
      </c>
      <c r="CK224" s="28"/>
      <c r="CL224" s="29">
        <f t="shared" si="811"/>
        <v>2.2191999999999998</v>
      </c>
      <c r="CM224" s="27">
        <v>0</v>
      </c>
      <c r="CN224" s="27">
        <v>0.1231</v>
      </c>
      <c r="CO224" s="27">
        <f t="shared" ref="CO224:CO229" si="858">(CM224+CN224)</f>
        <v>0.1231</v>
      </c>
      <c r="CP224" s="28"/>
      <c r="CQ224" s="29">
        <f t="shared" si="812"/>
        <v>3.1396999999999999</v>
      </c>
      <c r="CR224" s="27">
        <f t="shared" ref="CR224:CS226" si="859">+CM224</f>
        <v>0</v>
      </c>
      <c r="CS224" s="27">
        <f t="shared" si="859"/>
        <v>0.1231</v>
      </c>
      <c r="CT224" s="27">
        <f t="shared" si="836"/>
        <v>0.1231</v>
      </c>
      <c r="CU224" s="28"/>
      <c r="CV224" s="29">
        <f t="shared" si="813"/>
        <v>5.6712999999999996</v>
      </c>
      <c r="CW224" s="27">
        <f t="shared" si="837"/>
        <v>0</v>
      </c>
      <c r="CX224" s="27">
        <v>6.9500000000000006E-2</v>
      </c>
      <c r="CY224" s="27">
        <f t="shared" si="838"/>
        <v>6.9500000000000006E-2</v>
      </c>
      <c r="CZ224" s="28"/>
      <c r="DA224" s="29">
        <f t="shared" si="814"/>
        <v>6.5918000000000001</v>
      </c>
      <c r="DB224" s="27">
        <f t="shared" ref="DB224:DC226" si="860">+CW224</f>
        <v>0</v>
      </c>
      <c r="DC224" s="29">
        <f t="shared" si="860"/>
        <v>6.9500000000000006E-2</v>
      </c>
      <c r="DD224" s="27">
        <f t="shared" si="840"/>
        <v>6.9500000000000006E-2</v>
      </c>
      <c r="DE224" s="27"/>
      <c r="DF224" s="29">
        <f t="shared" si="815"/>
        <v>20.794499999999999</v>
      </c>
      <c r="DG224" s="27">
        <f t="shared" ref="DG224:DG229" si="861">+BC224</f>
        <v>0.14749999999999999</v>
      </c>
      <c r="DH224" s="27">
        <f t="shared" si="841"/>
        <v>0</v>
      </c>
      <c r="DI224" s="27">
        <v>3.3000000000000002E-2</v>
      </c>
      <c r="DJ224" s="27">
        <f t="shared" ref="DJ224:DJ229" si="862">(DH224+DI224)</f>
        <v>3.3000000000000002E-2</v>
      </c>
      <c r="DK224" s="28"/>
      <c r="DL224" s="29">
        <f t="shared" si="816"/>
        <v>21.715</v>
      </c>
      <c r="DM224" s="27">
        <f t="shared" ref="DM224:DO225" si="863">+DG224</f>
        <v>0.14749999999999999</v>
      </c>
      <c r="DN224" s="27">
        <f t="shared" si="863"/>
        <v>0</v>
      </c>
      <c r="DO224" s="27">
        <f t="shared" si="863"/>
        <v>3.3000000000000002E-2</v>
      </c>
      <c r="DP224" s="27">
        <f t="shared" si="842"/>
        <v>3.3000000000000002E-2</v>
      </c>
      <c r="DQ224" s="27"/>
      <c r="DR224" s="29">
        <f t="shared" si="817"/>
        <v>128.8603</v>
      </c>
      <c r="DS224" s="27">
        <f t="shared" ref="DS224:DS229" si="864">+BI224</f>
        <v>8.3299999999999999E-2</v>
      </c>
      <c r="DT224" s="27">
        <f t="shared" si="843"/>
        <v>0</v>
      </c>
      <c r="DU224" s="29">
        <v>2.76E-2</v>
      </c>
      <c r="DV224" s="27">
        <f t="shared" ref="DV224:DV229" si="865">(DT224+DU224)</f>
        <v>2.76E-2</v>
      </c>
      <c r="DW224" s="28"/>
      <c r="DX224" s="29">
        <f t="shared" si="818"/>
        <v>129.7808</v>
      </c>
      <c r="DY224" s="27">
        <f t="shared" ref="DY224:EA225" si="866">+DS224</f>
        <v>8.3299999999999999E-2</v>
      </c>
      <c r="DZ224" s="27">
        <f t="shared" si="866"/>
        <v>0</v>
      </c>
      <c r="EA224" s="27">
        <f t="shared" si="866"/>
        <v>2.76E-2</v>
      </c>
      <c r="EB224" s="27">
        <f t="shared" si="844"/>
        <v>2.76E-2</v>
      </c>
      <c r="EC224" s="27"/>
      <c r="ED224" s="27"/>
      <c r="EE224" s="27"/>
      <c r="EF224" s="27"/>
      <c r="EG224" s="27"/>
      <c r="EH224" s="27"/>
      <c r="EI224" s="27"/>
      <c r="EJ224" s="127" t="s">
        <v>30</v>
      </c>
      <c r="EK224" s="133"/>
      <c r="EL224" s="133"/>
      <c r="EM224" s="133"/>
      <c r="EN224" s="133"/>
      <c r="EO224" s="31"/>
      <c r="EP224" s="29">
        <f t="shared" si="819"/>
        <v>3.1396999999999999</v>
      </c>
      <c r="EQ224" s="27">
        <v>0</v>
      </c>
      <c r="ER224" s="27">
        <v>0</v>
      </c>
      <c r="ES224" s="27">
        <v>0.1231</v>
      </c>
      <c r="ET224" s="27">
        <f t="shared" ref="ET224:ET229" si="867">ER224+ES224</f>
        <v>0.1231</v>
      </c>
      <c r="EU224" s="31"/>
      <c r="EV224" s="29">
        <f t="shared" si="820"/>
        <v>6.5918000000000001</v>
      </c>
      <c r="EW224" s="27">
        <v>0</v>
      </c>
      <c r="EX224" s="27">
        <v>0</v>
      </c>
      <c r="EY224" s="27">
        <v>6.9500000000000006E-2</v>
      </c>
      <c r="EZ224" s="27">
        <f t="shared" ref="EZ224:EZ229" si="868">EX224+EY224</f>
        <v>6.9500000000000006E-2</v>
      </c>
      <c r="FA224" s="31"/>
      <c r="FB224" s="29">
        <f t="shared" si="821"/>
        <v>21.715</v>
      </c>
      <c r="FC224" s="27">
        <v>0.14749999999999999</v>
      </c>
      <c r="FD224" s="27">
        <v>0</v>
      </c>
      <c r="FE224" s="27">
        <v>3.3000000000000002E-2</v>
      </c>
      <c r="FF224" s="27">
        <f t="shared" ref="FF224:FF229" si="869">FD224+FE224</f>
        <v>3.3000000000000002E-2</v>
      </c>
      <c r="FG224" s="31"/>
      <c r="FH224" s="29">
        <f t="shared" si="822"/>
        <v>129.7808</v>
      </c>
      <c r="FI224" s="27">
        <v>8.3299999999999999E-2</v>
      </c>
      <c r="FJ224" s="27">
        <v>0</v>
      </c>
      <c r="FK224" s="27">
        <v>2.76E-2</v>
      </c>
      <c r="FL224" s="27">
        <f t="shared" ref="FL224:FL229" si="870">FJ224+FK224</f>
        <v>2.76E-2</v>
      </c>
      <c r="FM224" s="31"/>
      <c r="FN224" s="32">
        <f t="shared" si="845"/>
        <v>12</v>
      </c>
      <c r="FO224" s="32">
        <f t="shared" si="846"/>
        <v>2009</v>
      </c>
    </row>
    <row r="225" spans="2:274" s="61" customFormat="1" ht="15" x14ac:dyDescent="0.2">
      <c r="B225" s="49">
        <v>2010</v>
      </c>
      <c r="C225" s="49">
        <v>1</v>
      </c>
      <c r="D225" s="40"/>
      <c r="E225" s="46">
        <v>0.2301</v>
      </c>
      <c r="F225" s="40">
        <v>0.64129999999999998</v>
      </c>
      <c r="G225" s="40">
        <f t="shared" ref="G225:G237" si="871">0.306+0.0368</f>
        <v>0.34279999999999999</v>
      </c>
      <c r="H225" s="40">
        <f t="shared" si="825"/>
        <v>0.98409999999999997</v>
      </c>
      <c r="I225" s="40"/>
      <c r="J225" s="46">
        <v>0.2301</v>
      </c>
      <c r="K225" s="40">
        <f t="shared" si="826"/>
        <v>0.64129999999999998</v>
      </c>
      <c r="L225" s="40">
        <f t="shared" ref="L225:L237" si="872">0.306+0.0368</f>
        <v>0.34279999999999999</v>
      </c>
      <c r="M225" s="40">
        <f t="shared" si="847"/>
        <v>0.98409999999999997</v>
      </c>
      <c r="N225" s="40"/>
      <c r="O225" s="46">
        <v>0.69040000000000001</v>
      </c>
      <c r="P225" s="40">
        <f t="shared" si="850"/>
        <v>0.64129999999999998</v>
      </c>
      <c r="Q225" s="40">
        <f t="shared" ref="Q225:Q237" si="873">0.1666+0.0368</f>
        <v>0.2034</v>
      </c>
      <c r="R225" s="40">
        <f t="shared" si="827"/>
        <v>0.84470000000000001</v>
      </c>
      <c r="S225" s="40"/>
      <c r="T225" s="46">
        <v>3.1233</v>
      </c>
      <c r="U225" s="40">
        <f t="shared" si="851"/>
        <v>0.64129999999999998</v>
      </c>
      <c r="V225" s="40">
        <f t="shared" ref="V225:V237" si="874">0.0993+0.0368</f>
        <v>0.1361</v>
      </c>
      <c r="W225" s="40">
        <f t="shared" si="828"/>
        <v>0.77739999999999998</v>
      </c>
      <c r="X225" s="40"/>
      <c r="Y225" s="46">
        <f t="shared" ref="Y225:Y230" si="875">Y224</f>
        <v>20.482099999999999</v>
      </c>
      <c r="Z225" s="40">
        <v>0.14749999999999999</v>
      </c>
      <c r="AA225" s="40">
        <f t="shared" si="852"/>
        <v>0.64129999999999998</v>
      </c>
      <c r="AB225" s="40">
        <f t="shared" ref="AB225:AB237" si="876">0.0363+0.0288</f>
        <v>6.5099999999999991E-2</v>
      </c>
      <c r="AC225" s="40">
        <f t="shared" si="829"/>
        <v>0.70639999999999992</v>
      </c>
      <c r="AD225" s="40"/>
      <c r="AE225" s="46">
        <f t="shared" ref="AE225:AE230" si="877">AE224</f>
        <v>5.3589000000000002</v>
      </c>
      <c r="AF225" s="53">
        <v>0.52869999999999995</v>
      </c>
      <c r="AG225" s="40">
        <f t="shared" ref="AG225:AG237" si="878">0.0791+0.0282</f>
        <v>0.10730000000000001</v>
      </c>
      <c r="AH225" s="40">
        <f t="shared" si="830"/>
        <v>0.6359999999999999</v>
      </c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6">
        <f t="shared" ref="BB225:BB230" si="879">BB224</f>
        <v>20.482099999999999</v>
      </c>
      <c r="BC225" s="40">
        <f t="shared" si="831"/>
        <v>0.14749999999999999</v>
      </c>
      <c r="BD225" s="40">
        <f t="shared" si="832"/>
        <v>0.52869999999999995</v>
      </c>
      <c r="BE225" s="40">
        <f t="shared" ref="BE225:BE237" si="880">0.0363+0.0226</f>
        <v>5.8899999999999994E-2</v>
      </c>
      <c r="BF225" s="40">
        <f t="shared" si="833"/>
        <v>0.5875999999999999</v>
      </c>
      <c r="BG225" s="40"/>
      <c r="BH225" s="46">
        <f t="shared" ref="BH225:BH230" si="881">BH224</f>
        <v>128.5479</v>
      </c>
      <c r="BI225" s="40">
        <v>8.3299999999999999E-2</v>
      </c>
      <c r="BJ225" s="40">
        <f t="shared" si="853"/>
        <v>0.52869999999999995</v>
      </c>
      <c r="BK225" s="40">
        <f t="shared" ref="BK225:BK237" si="882">0.0289+0.0226</f>
        <v>5.1499999999999997E-2</v>
      </c>
      <c r="BL225" s="40">
        <f t="shared" si="834"/>
        <v>0.58019999999999994</v>
      </c>
      <c r="BM225" s="40"/>
      <c r="BN225" s="40"/>
      <c r="BO225" s="40"/>
      <c r="BP225" s="40"/>
      <c r="BQ225" s="40"/>
      <c r="BR225" s="40"/>
      <c r="BS225" s="40"/>
      <c r="BT225" s="131" t="s">
        <v>30</v>
      </c>
      <c r="BU225" s="134"/>
      <c r="BV225" s="134"/>
      <c r="BW225" s="134"/>
      <c r="BX225" s="134"/>
      <c r="BY225" s="48"/>
      <c r="BZ225" s="46">
        <f t="shared" ref="BZ225:BZ230" si="883">BZ224</f>
        <v>5.3589000000000002</v>
      </c>
      <c r="CA225" s="40">
        <v>0</v>
      </c>
      <c r="CB225" s="40">
        <f t="shared" si="854"/>
        <v>0.52869999999999995</v>
      </c>
      <c r="CC225" s="40">
        <f t="shared" ref="CC225:CC237" si="884">0.0791+0.0282</f>
        <v>0.10730000000000001</v>
      </c>
      <c r="CD225" s="40">
        <f t="shared" si="855"/>
        <v>0.6359999999999999</v>
      </c>
      <c r="CE225" s="45"/>
      <c r="CF225" s="46">
        <f t="shared" ref="CF225:CF230" si="885">CF224</f>
        <v>230.8931</v>
      </c>
      <c r="CG225" s="40">
        <v>6.4899999999999999E-2</v>
      </c>
      <c r="CH225" s="40">
        <f t="shared" si="856"/>
        <v>0.52869999999999995</v>
      </c>
      <c r="CI225" s="40">
        <f t="shared" ref="CI225:CI237" si="886">0.0198+0.0226</f>
        <v>4.24E-2</v>
      </c>
      <c r="CJ225" s="40">
        <f t="shared" si="857"/>
        <v>0.57109999999999994</v>
      </c>
      <c r="CK225" s="45"/>
      <c r="CL225" s="46">
        <f t="shared" ref="CL225:CL230" si="887">CL224</f>
        <v>2.2191999999999998</v>
      </c>
      <c r="CM225" s="40">
        <v>0</v>
      </c>
      <c r="CN225" s="40">
        <v>0.1341</v>
      </c>
      <c r="CO225" s="40">
        <f t="shared" si="858"/>
        <v>0.1341</v>
      </c>
      <c r="CP225" s="45"/>
      <c r="CQ225" s="46">
        <f t="shared" ref="CQ225:CQ230" si="888">CQ224</f>
        <v>3.1396999999999999</v>
      </c>
      <c r="CR225" s="40">
        <f t="shared" si="859"/>
        <v>0</v>
      </c>
      <c r="CS225" s="40">
        <f t="shared" si="859"/>
        <v>0.1341</v>
      </c>
      <c r="CT225" s="40">
        <f t="shared" si="836"/>
        <v>0.1341</v>
      </c>
      <c r="CU225" s="45"/>
      <c r="CV225" s="46">
        <f t="shared" ref="CV225:CV230" si="889">CV224</f>
        <v>5.6712999999999996</v>
      </c>
      <c r="CW225" s="40">
        <f t="shared" si="837"/>
        <v>0</v>
      </c>
      <c r="CX225" s="40">
        <v>7.9100000000000004E-2</v>
      </c>
      <c r="CY225" s="40">
        <f t="shared" si="838"/>
        <v>7.9100000000000004E-2</v>
      </c>
      <c r="CZ225" s="45"/>
      <c r="DA225" s="46">
        <f t="shared" ref="DA225:DA230" si="890">DA224</f>
        <v>6.5918000000000001</v>
      </c>
      <c r="DB225" s="40">
        <f t="shared" si="860"/>
        <v>0</v>
      </c>
      <c r="DC225" s="46">
        <f t="shared" si="860"/>
        <v>7.9100000000000004E-2</v>
      </c>
      <c r="DD225" s="40">
        <f t="shared" si="840"/>
        <v>7.9100000000000004E-2</v>
      </c>
      <c r="DE225" s="40"/>
      <c r="DF225" s="46">
        <f t="shared" ref="DF225:DF230" si="891">DF224</f>
        <v>20.794499999999999</v>
      </c>
      <c r="DG225" s="40">
        <f t="shared" si="861"/>
        <v>0.14749999999999999</v>
      </c>
      <c r="DH225" s="40">
        <f t="shared" si="841"/>
        <v>0</v>
      </c>
      <c r="DI225" s="40">
        <v>3.6299999999999999E-2</v>
      </c>
      <c r="DJ225" s="40">
        <f t="shared" si="862"/>
        <v>3.6299999999999999E-2</v>
      </c>
      <c r="DK225" s="45"/>
      <c r="DL225" s="46">
        <f t="shared" ref="DL225:DL230" si="892">DL224</f>
        <v>21.715</v>
      </c>
      <c r="DM225" s="40">
        <f t="shared" si="863"/>
        <v>0.14749999999999999</v>
      </c>
      <c r="DN225" s="40">
        <f t="shared" si="863"/>
        <v>0</v>
      </c>
      <c r="DO225" s="40">
        <f t="shared" si="863"/>
        <v>3.6299999999999999E-2</v>
      </c>
      <c r="DP225" s="40">
        <f t="shared" si="842"/>
        <v>3.6299999999999999E-2</v>
      </c>
      <c r="DQ225" s="40"/>
      <c r="DR225" s="46">
        <f t="shared" ref="DR225:DR230" si="893">DR224</f>
        <v>128.8603</v>
      </c>
      <c r="DS225" s="40">
        <f t="shared" si="864"/>
        <v>8.3299999999999999E-2</v>
      </c>
      <c r="DT225" s="40">
        <f t="shared" si="843"/>
        <v>0</v>
      </c>
      <c r="DU225" s="46">
        <v>2.8899999999999999E-2</v>
      </c>
      <c r="DV225" s="40">
        <f t="shared" si="865"/>
        <v>2.8899999999999999E-2</v>
      </c>
      <c r="DW225" s="45"/>
      <c r="DX225" s="46">
        <f t="shared" ref="DX225:DX230" si="894">DX224</f>
        <v>129.7808</v>
      </c>
      <c r="DY225" s="40">
        <f t="shared" si="866"/>
        <v>8.3299999999999999E-2</v>
      </c>
      <c r="DZ225" s="40">
        <f t="shared" si="866"/>
        <v>0</v>
      </c>
      <c r="EA225" s="40">
        <f t="shared" si="866"/>
        <v>2.8899999999999999E-2</v>
      </c>
      <c r="EB225" s="40">
        <f t="shared" si="844"/>
        <v>2.8899999999999999E-2</v>
      </c>
      <c r="EC225" s="40"/>
      <c r="ED225" s="40"/>
      <c r="EE225" s="40"/>
      <c r="EF225" s="40"/>
      <c r="EG225" s="40"/>
      <c r="EH225" s="40"/>
      <c r="EI225" s="40"/>
      <c r="EJ225" s="131" t="s">
        <v>30</v>
      </c>
      <c r="EK225" s="134"/>
      <c r="EL225" s="134"/>
      <c r="EM225" s="134"/>
      <c r="EN225" s="134"/>
      <c r="EO225" s="48"/>
      <c r="EP225" s="46">
        <f t="shared" ref="EP225:EP230" si="895">EP224</f>
        <v>3.1396999999999999</v>
      </c>
      <c r="EQ225" s="40">
        <v>0</v>
      </c>
      <c r="ER225" s="40">
        <v>0</v>
      </c>
      <c r="ES225" s="40">
        <v>0.1341</v>
      </c>
      <c r="ET225" s="40">
        <f t="shared" si="867"/>
        <v>0.1341</v>
      </c>
      <c r="EU225" s="48"/>
      <c r="EV225" s="46">
        <f t="shared" ref="EV225:EV230" si="896">EV224</f>
        <v>6.5918000000000001</v>
      </c>
      <c r="EW225" s="40">
        <v>0</v>
      </c>
      <c r="EX225" s="40">
        <v>0</v>
      </c>
      <c r="EY225" s="40">
        <v>7.9100000000000004E-2</v>
      </c>
      <c r="EZ225" s="40">
        <f t="shared" si="868"/>
        <v>7.9100000000000004E-2</v>
      </c>
      <c r="FA225" s="48"/>
      <c r="FB225" s="46">
        <f t="shared" ref="FB225:FB230" si="897">FB224</f>
        <v>21.715</v>
      </c>
      <c r="FC225" s="40">
        <v>0.14749999999999999</v>
      </c>
      <c r="FD225" s="40">
        <v>0</v>
      </c>
      <c r="FE225" s="40">
        <v>3.6299999999999999E-2</v>
      </c>
      <c r="FF225" s="40">
        <f t="shared" si="869"/>
        <v>3.6299999999999999E-2</v>
      </c>
      <c r="FG225" s="48"/>
      <c r="FH225" s="46">
        <f t="shared" ref="FH225:FH230" si="898">FH224</f>
        <v>129.7808</v>
      </c>
      <c r="FI225" s="40">
        <v>8.3299999999999999E-2</v>
      </c>
      <c r="FJ225" s="40">
        <v>0</v>
      </c>
      <c r="FK225" s="40">
        <v>2.8899999999999999E-2</v>
      </c>
      <c r="FL225" s="40">
        <f t="shared" si="870"/>
        <v>2.8899999999999999E-2</v>
      </c>
      <c r="FM225" s="48"/>
      <c r="FN225" s="49">
        <f t="shared" si="845"/>
        <v>1</v>
      </c>
      <c r="FO225" s="49">
        <f t="shared" si="846"/>
        <v>2010</v>
      </c>
      <c r="FP225" s="51"/>
      <c r="FQ225" s="51"/>
      <c r="FR225" s="51"/>
      <c r="FS225" s="51"/>
      <c r="FT225" s="51"/>
      <c r="FU225" s="51"/>
      <c r="FV225" s="51"/>
      <c r="FW225" s="51"/>
      <c r="FX225" s="51"/>
      <c r="FY225" s="51"/>
      <c r="FZ225" s="51"/>
      <c r="GA225" s="51"/>
      <c r="GB225" s="51"/>
      <c r="GC225" s="51"/>
      <c r="GD225" s="51"/>
      <c r="GE225" s="51"/>
      <c r="GF225" s="51"/>
      <c r="GG225" s="51"/>
      <c r="GH225" s="51"/>
      <c r="GI225" s="51"/>
      <c r="GJ225" s="51"/>
      <c r="GK225" s="51"/>
      <c r="GL225" s="51"/>
      <c r="GM225" s="51"/>
      <c r="GN225" s="51"/>
      <c r="GO225" s="51"/>
      <c r="GP225" s="51"/>
      <c r="GQ225" s="51"/>
      <c r="GR225" s="51"/>
      <c r="GS225" s="51"/>
      <c r="GT225" s="51"/>
      <c r="GU225" s="51"/>
      <c r="GV225" s="51"/>
      <c r="GW225" s="51"/>
      <c r="GX225" s="51"/>
      <c r="GY225" s="51"/>
      <c r="GZ225" s="51"/>
      <c r="HA225" s="51"/>
      <c r="HB225" s="51"/>
      <c r="HC225" s="51"/>
      <c r="HD225" s="51"/>
      <c r="HE225" s="51"/>
      <c r="HF225" s="51"/>
      <c r="HG225" s="51"/>
      <c r="HH225" s="51"/>
      <c r="HI225" s="51"/>
      <c r="HJ225" s="51"/>
      <c r="HK225" s="51"/>
      <c r="HL225" s="51"/>
      <c r="HM225" s="51"/>
      <c r="HN225" s="51"/>
      <c r="HO225" s="51"/>
      <c r="HP225" s="51"/>
      <c r="HQ225" s="51"/>
      <c r="HR225" s="51"/>
      <c r="HS225" s="51"/>
      <c r="HT225" s="51"/>
      <c r="HU225" s="51"/>
      <c r="HV225" s="51"/>
      <c r="HW225" s="51"/>
      <c r="HX225" s="51"/>
      <c r="HY225" s="51"/>
      <c r="HZ225" s="51"/>
      <c r="IA225" s="51"/>
      <c r="IB225" s="51"/>
      <c r="IC225" s="51"/>
      <c r="ID225" s="51"/>
      <c r="IE225" s="51"/>
      <c r="IF225" s="51"/>
      <c r="IG225" s="51"/>
      <c r="IH225" s="51"/>
      <c r="II225" s="51"/>
      <c r="IJ225" s="51"/>
      <c r="IK225" s="51"/>
      <c r="IL225" s="51"/>
      <c r="IM225" s="51"/>
      <c r="IN225" s="51"/>
      <c r="IO225" s="51"/>
      <c r="IP225" s="51"/>
      <c r="IQ225" s="51"/>
      <c r="IR225" s="51"/>
      <c r="IS225" s="51"/>
      <c r="IT225" s="51"/>
      <c r="IU225" s="51"/>
      <c r="IV225" s="51"/>
      <c r="IW225" s="51"/>
      <c r="IX225" s="51"/>
      <c r="IY225" s="51"/>
      <c r="IZ225" s="51"/>
      <c r="JA225" s="51"/>
      <c r="JB225" s="51"/>
      <c r="JC225" s="51"/>
      <c r="JD225" s="51"/>
      <c r="JE225" s="51"/>
      <c r="JF225" s="51"/>
      <c r="JG225" s="51"/>
      <c r="JH225" s="51"/>
      <c r="JI225" s="51"/>
      <c r="JJ225" s="51"/>
      <c r="JK225" s="51"/>
      <c r="JL225" s="51"/>
      <c r="JM225" s="51"/>
      <c r="JN225" s="51"/>
    </row>
    <row r="226" spans="2:274" ht="15" x14ac:dyDescent="0.2">
      <c r="B226" s="32">
        <v>2010</v>
      </c>
      <c r="C226" s="32">
        <v>2</v>
      </c>
      <c r="D226" s="27"/>
      <c r="E226" s="29">
        <v>0.2301</v>
      </c>
      <c r="F226" s="27">
        <v>0.62790000000000001</v>
      </c>
      <c r="G226" s="27">
        <f t="shared" si="871"/>
        <v>0.34279999999999999</v>
      </c>
      <c r="H226" s="27">
        <f t="shared" si="825"/>
        <v>0.97070000000000001</v>
      </c>
      <c r="I226" s="27"/>
      <c r="J226" s="29">
        <v>0.2301</v>
      </c>
      <c r="K226" s="27">
        <f t="shared" si="826"/>
        <v>0.62790000000000001</v>
      </c>
      <c r="L226" s="27">
        <f t="shared" si="872"/>
        <v>0.34279999999999999</v>
      </c>
      <c r="M226" s="27">
        <f t="shared" si="847"/>
        <v>0.97070000000000001</v>
      </c>
      <c r="N226" s="27"/>
      <c r="O226" s="29">
        <v>0.69040000000000001</v>
      </c>
      <c r="P226" s="27">
        <f t="shared" si="850"/>
        <v>0.62790000000000001</v>
      </c>
      <c r="Q226" s="27">
        <f t="shared" si="873"/>
        <v>0.2034</v>
      </c>
      <c r="R226" s="27">
        <f t="shared" si="827"/>
        <v>0.83130000000000004</v>
      </c>
      <c r="S226" s="27"/>
      <c r="T226" s="29">
        <v>3.1233</v>
      </c>
      <c r="U226" s="27">
        <f t="shared" si="851"/>
        <v>0.62790000000000001</v>
      </c>
      <c r="V226" s="27">
        <f t="shared" si="874"/>
        <v>0.1361</v>
      </c>
      <c r="W226" s="27">
        <f t="shared" si="828"/>
        <v>0.76400000000000001</v>
      </c>
      <c r="X226" s="27"/>
      <c r="Y226" s="29">
        <f t="shared" si="875"/>
        <v>20.482099999999999</v>
      </c>
      <c r="Z226" s="27">
        <v>0.14749999999999999</v>
      </c>
      <c r="AA226" s="27">
        <f t="shared" si="852"/>
        <v>0.62790000000000001</v>
      </c>
      <c r="AB226" s="27">
        <f t="shared" si="876"/>
        <v>6.5099999999999991E-2</v>
      </c>
      <c r="AC226" s="27">
        <f t="shared" si="829"/>
        <v>0.69300000000000006</v>
      </c>
      <c r="AD226" s="27"/>
      <c r="AE226" s="29">
        <f t="shared" si="877"/>
        <v>5.3589000000000002</v>
      </c>
      <c r="AF226" s="52">
        <v>0.50170000000000003</v>
      </c>
      <c r="AG226" s="27">
        <f t="shared" si="878"/>
        <v>0.10730000000000001</v>
      </c>
      <c r="AH226" s="27">
        <f t="shared" si="830"/>
        <v>0.60899999999999999</v>
      </c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9">
        <f t="shared" si="879"/>
        <v>20.482099999999999</v>
      </c>
      <c r="BC226" s="27">
        <f t="shared" si="831"/>
        <v>0.14749999999999999</v>
      </c>
      <c r="BD226" s="27">
        <f t="shared" si="832"/>
        <v>0.50170000000000003</v>
      </c>
      <c r="BE226" s="27">
        <f t="shared" si="880"/>
        <v>5.8899999999999994E-2</v>
      </c>
      <c r="BF226" s="27">
        <f t="shared" si="833"/>
        <v>0.56059999999999999</v>
      </c>
      <c r="BG226" s="27"/>
      <c r="BH226" s="29">
        <f t="shared" si="881"/>
        <v>128.5479</v>
      </c>
      <c r="BI226" s="27">
        <v>8.3299999999999999E-2</v>
      </c>
      <c r="BJ226" s="27">
        <f t="shared" si="853"/>
        <v>0.50170000000000003</v>
      </c>
      <c r="BK226" s="27">
        <f t="shared" si="882"/>
        <v>5.1499999999999997E-2</v>
      </c>
      <c r="BL226" s="27">
        <f t="shared" si="834"/>
        <v>0.55320000000000003</v>
      </c>
      <c r="BM226" s="27"/>
      <c r="BN226" s="27"/>
      <c r="BO226" s="27"/>
      <c r="BP226" s="27"/>
      <c r="BQ226" s="27"/>
      <c r="BR226" s="27"/>
      <c r="BS226" s="27"/>
      <c r="BT226" s="127" t="s">
        <v>30</v>
      </c>
      <c r="BU226" s="133"/>
      <c r="BV226" s="133"/>
      <c r="BW226" s="133"/>
      <c r="BX226" s="133"/>
      <c r="BY226" s="31"/>
      <c r="BZ226" s="29">
        <f t="shared" si="883"/>
        <v>5.3589000000000002</v>
      </c>
      <c r="CA226" s="27">
        <v>0</v>
      </c>
      <c r="CB226" s="27">
        <f t="shared" si="854"/>
        <v>0.50170000000000003</v>
      </c>
      <c r="CC226" s="27">
        <f t="shared" si="884"/>
        <v>0.10730000000000001</v>
      </c>
      <c r="CD226" s="27">
        <f t="shared" si="855"/>
        <v>0.60899999999999999</v>
      </c>
      <c r="CE226" s="28"/>
      <c r="CF226" s="29">
        <f t="shared" si="885"/>
        <v>230.8931</v>
      </c>
      <c r="CG226" s="27">
        <v>6.4899999999999999E-2</v>
      </c>
      <c r="CH226" s="27">
        <f t="shared" si="856"/>
        <v>0.50170000000000003</v>
      </c>
      <c r="CI226" s="27">
        <f t="shared" si="886"/>
        <v>4.24E-2</v>
      </c>
      <c r="CJ226" s="27">
        <f t="shared" si="857"/>
        <v>0.54410000000000003</v>
      </c>
      <c r="CK226" s="28"/>
      <c r="CL226" s="29">
        <f t="shared" si="887"/>
        <v>2.2191999999999998</v>
      </c>
      <c r="CM226" s="27">
        <v>0</v>
      </c>
      <c r="CN226" s="27">
        <v>0.1341</v>
      </c>
      <c r="CO226" s="27">
        <f t="shared" si="858"/>
        <v>0.1341</v>
      </c>
      <c r="CP226" s="28"/>
      <c r="CQ226" s="29">
        <f t="shared" si="888"/>
        <v>3.1396999999999999</v>
      </c>
      <c r="CR226" s="27">
        <f t="shared" si="859"/>
        <v>0</v>
      </c>
      <c r="CS226" s="27">
        <f t="shared" si="859"/>
        <v>0.1341</v>
      </c>
      <c r="CT226" s="27">
        <f t="shared" si="836"/>
        <v>0.1341</v>
      </c>
      <c r="CU226" s="28"/>
      <c r="CV226" s="29">
        <f t="shared" si="889"/>
        <v>5.6712999999999996</v>
      </c>
      <c r="CW226" s="27">
        <f t="shared" si="837"/>
        <v>0</v>
      </c>
      <c r="CX226" s="27">
        <v>7.9100000000000004E-2</v>
      </c>
      <c r="CY226" s="27">
        <f t="shared" si="838"/>
        <v>7.9100000000000004E-2</v>
      </c>
      <c r="CZ226" s="28"/>
      <c r="DA226" s="29">
        <f t="shared" si="890"/>
        <v>6.5918000000000001</v>
      </c>
      <c r="DB226" s="27">
        <f t="shared" si="860"/>
        <v>0</v>
      </c>
      <c r="DC226" s="29">
        <f t="shared" si="860"/>
        <v>7.9100000000000004E-2</v>
      </c>
      <c r="DD226" s="27">
        <f t="shared" si="840"/>
        <v>7.9100000000000004E-2</v>
      </c>
      <c r="DE226" s="27"/>
      <c r="DF226" s="29">
        <f t="shared" si="891"/>
        <v>20.794499999999999</v>
      </c>
      <c r="DG226" s="27">
        <f t="shared" si="861"/>
        <v>0.14749999999999999</v>
      </c>
      <c r="DH226" s="27">
        <f t="shared" si="841"/>
        <v>0</v>
      </c>
      <c r="DI226" s="27">
        <v>3.6299999999999999E-2</v>
      </c>
      <c r="DJ226" s="27">
        <f t="shared" si="862"/>
        <v>3.6299999999999999E-2</v>
      </c>
      <c r="DK226" s="28"/>
      <c r="DL226" s="29">
        <f t="shared" si="892"/>
        <v>21.715</v>
      </c>
      <c r="DM226" s="27">
        <f t="shared" ref="DM226:DO227" si="899">+DG226</f>
        <v>0.14749999999999999</v>
      </c>
      <c r="DN226" s="27">
        <f t="shared" si="899"/>
        <v>0</v>
      </c>
      <c r="DO226" s="27">
        <f t="shared" si="899"/>
        <v>3.6299999999999999E-2</v>
      </c>
      <c r="DP226" s="27">
        <f t="shared" si="842"/>
        <v>3.6299999999999999E-2</v>
      </c>
      <c r="DQ226" s="27"/>
      <c r="DR226" s="29">
        <f t="shared" si="893"/>
        <v>128.8603</v>
      </c>
      <c r="DS226" s="27">
        <f t="shared" si="864"/>
        <v>8.3299999999999999E-2</v>
      </c>
      <c r="DT226" s="27">
        <f t="shared" si="843"/>
        <v>0</v>
      </c>
      <c r="DU226" s="29">
        <v>2.8899999999999999E-2</v>
      </c>
      <c r="DV226" s="27">
        <f t="shared" si="865"/>
        <v>2.8899999999999999E-2</v>
      </c>
      <c r="DW226" s="28"/>
      <c r="DX226" s="29">
        <f t="shared" si="894"/>
        <v>129.7808</v>
      </c>
      <c r="DY226" s="27">
        <f t="shared" ref="DY226:EA227" si="900">+DS226</f>
        <v>8.3299999999999999E-2</v>
      </c>
      <c r="DZ226" s="27">
        <f t="shared" si="900"/>
        <v>0</v>
      </c>
      <c r="EA226" s="27">
        <f t="shared" si="900"/>
        <v>2.8899999999999999E-2</v>
      </c>
      <c r="EB226" s="27">
        <f t="shared" si="844"/>
        <v>2.8899999999999999E-2</v>
      </c>
      <c r="EC226" s="27"/>
      <c r="ED226" s="27"/>
      <c r="EE226" s="27"/>
      <c r="EF226" s="27"/>
      <c r="EG226" s="27"/>
      <c r="EH226" s="27"/>
      <c r="EI226" s="27"/>
      <c r="EJ226" s="127" t="s">
        <v>30</v>
      </c>
      <c r="EK226" s="133"/>
      <c r="EL226" s="133"/>
      <c r="EM226" s="133"/>
      <c r="EN226" s="133"/>
      <c r="EO226" s="31"/>
      <c r="EP226" s="29">
        <f t="shared" si="895"/>
        <v>3.1396999999999999</v>
      </c>
      <c r="EQ226" s="27">
        <v>0</v>
      </c>
      <c r="ER226" s="27">
        <v>0</v>
      </c>
      <c r="ES226" s="27">
        <v>0.1341</v>
      </c>
      <c r="ET226" s="27">
        <f t="shared" si="867"/>
        <v>0.1341</v>
      </c>
      <c r="EU226" s="31"/>
      <c r="EV226" s="29">
        <f t="shared" si="896"/>
        <v>6.5918000000000001</v>
      </c>
      <c r="EW226" s="27">
        <v>0</v>
      </c>
      <c r="EX226" s="27">
        <v>0</v>
      </c>
      <c r="EY226" s="27">
        <v>7.9100000000000004E-2</v>
      </c>
      <c r="EZ226" s="27">
        <f t="shared" si="868"/>
        <v>7.9100000000000004E-2</v>
      </c>
      <c r="FA226" s="31"/>
      <c r="FB226" s="29">
        <f t="shared" si="897"/>
        <v>21.715</v>
      </c>
      <c r="FC226" s="27">
        <v>0.14749999999999999</v>
      </c>
      <c r="FD226" s="27">
        <v>0</v>
      </c>
      <c r="FE226" s="27">
        <v>3.6299999999999999E-2</v>
      </c>
      <c r="FF226" s="27">
        <f t="shared" si="869"/>
        <v>3.6299999999999999E-2</v>
      </c>
      <c r="FG226" s="31"/>
      <c r="FH226" s="29">
        <f t="shared" si="898"/>
        <v>129.7808</v>
      </c>
      <c r="FI226" s="27">
        <v>8.3299999999999999E-2</v>
      </c>
      <c r="FJ226" s="27">
        <v>0</v>
      </c>
      <c r="FK226" s="27">
        <v>2.8899999999999999E-2</v>
      </c>
      <c r="FL226" s="27">
        <f t="shared" si="870"/>
        <v>2.8899999999999999E-2</v>
      </c>
      <c r="FM226" s="31"/>
      <c r="FN226" s="32">
        <f t="shared" si="845"/>
        <v>2</v>
      </c>
      <c r="FO226" s="32">
        <f t="shared" si="846"/>
        <v>2010</v>
      </c>
    </row>
    <row r="227" spans="2:274" ht="15" x14ac:dyDescent="0.2">
      <c r="B227" s="32">
        <v>2010</v>
      </c>
      <c r="C227" s="32">
        <v>3</v>
      </c>
      <c r="D227" s="27"/>
      <c r="E227" s="29">
        <v>0.2301</v>
      </c>
      <c r="F227" s="27">
        <v>0.65129999999999999</v>
      </c>
      <c r="G227" s="27">
        <f t="shared" si="871"/>
        <v>0.34279999999999999</v>
      </c>
      <c r="H227" s="27">
        <f t="shared" ref="H227:H232" si="901">(F227+G227)</f>
        <v>0.99409999999999998</v>
      </c>
      <c r="I227" s="27"/>
      <c r="J227" s="29">
        <v>0.2301</v>
      </c>
      <c r="K227" s="27">
        <f t="shared" ref="K227:K232" si="902">+F227</f>
        <v>0.65129999999999999</v>
      </c>
      <c r="L227" s="27">
        <f t="shared" si="872"/>
        <v>0.34279999999999999</v>
      </c>
      <c r="M227" s="27">
        <f t="shared" si="847"/>
        <v>0.99409999999999998</v>
      </c>
      <c r="N227" s="27"/>
      <c r="O227" s="29">
        <v>0.69040000000000001</v>
      </c>
      <c r="P227" s="27">
        <f t="shared" si="850"/>
        <v>0.65129999999999999</v>
      </c>
      <c r="Q227" s="27">
        <f t="shared" si="873"/>
        <v>0.2034</v>
      </c>
      <c r="R227" s="27">
        <f t="shared" ref="R227:R232" si="903">(P227+Q227)</f>
        <v>0.85470000000000002</v>
      </c>
      <c r="S227" s="27"/>
      <c r="T227" s="29">
        <v>3.1233</v>
      </c>
      <c r="U227" s="27">
        <f t="shared" si="851"/>
        <v>0.65129999999999999</v>
      </c>
      <c r="V227" s="27">
        <f t="shared" si="874"/>
        <v>0.1361</v>
      </c>
      <c r="W227" s="27">
        <f t="shared" ref="W227:W232" si="904">(U227+V227)</f>
        <v>0.78739999999999999</v>
      </c>
      <c r="X227" s="27"/>
      <c r="Y227" s="29">
        <f t="shared" si="875"/>
        <v>20.482099999999999</v>
      </c>
      <c r="Z227" s="27">
        <v>0.14749999999999999</v>
      </c>
      <c r="AA227" s="27">
        <f t="shared" si="852"/>
        <v>0.65129999999999999</v>
      </c>
      <c r="AB227" s="27">
        <f t="shared" si="876"/>
        <v>6.5099999999999991E-2</v>
      </c>
      <c r="AC227" s="27">
        <f t="shared" ref="AC227:AC232" si="905">(AA227+AB227)</f>
        <v>0.71639999999999993</v>
      </c>
      <c r="AD227" s="27"/>
      <c r="AE227" s="29">
        <f t="shared" si="877"/>
        <v>5.3589000000000002</v>
      </c>
      <c r="AF227" s="52">
        <v>0.4834</v>
      </c>
      <c r="AG227" s="27">
        <f t="shared" si="878"/>
        <v>0.10730000000000001</v>
      </c>
      <c r="AH227" s="27">
        <f t="shared" ref="AH227:AH232" si="906">(AF227+AG227)</f>
        <v>0.5907</v>
      </c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9">
        <f t="shared" si="879"/>
        <v>20.482099999999999</v>
      </c>
      <c r="BC227" s="27">
        <f t="shared" si="831"/>
        <v>0.14749999999999999</v>
      </c>
      <c r="BD227" s="27">
        <f t="shared" si="832"/>
        <v>0.4834</v>
      </c>
      <c r="BE227" s="27">
        <f t="shared" si="880"/>
        <v>5.8899999999999994E-2</v>
      </c>
      <c r="BF227" s="27">
        <f t="shared" ref="BF227:BF232" si="907">(BD227+BE227)</f>
        <v>0.5423</v>
      </c>
      <c r="BG227" s="27"/>
      <c r="BH227" s="29">
        <f t="shared" si="881"/>
        <v>128.5479</v>
      </c>
      <c r="BI227" s="27">
        <v>8.3299999999999999E-2</v>
      </c>
      <c r="BJ227" s="27">
        <f t="shared" si="853"/>
        <v>0.4834</v>
      </c>
      <c r="BK227" s="27">
        <f t="shared" si="882"/>
        <v>5.1499999999999997E-2</v>
      </c>
      <c r="BL227" s="27">
        <f t="shared" ref="BL227:BL232" si="908">(BJ227+BK227)</f>
        <v>0.53490000000000004</v>
      </c>
      <c r="BM227" s="27"/>
      <c r="BN227" s="27"/>
      <c r="BO227" s="27"/>
      <c r="BP227" s="27"/>
      <c r="BQ227" s="27"/>
      <c r="BR227" s="27"/>
      <c r="BS227" s="27"/>
      <c r="BT227" s="127" t="s">
        <v>30</v>
      </c>
      <c r="BU227" s="133"/>
      <c r="BV227" s="133"/>
      <c r="BW227" s="133"/>
      <c r="BX227" s="133"/>
      <c r="BY227" s="31"/>
      <c r="BZ227" s="29">
        <f t="shared" si="883"/>
        <v>5.3589000000000002</v>
      </c>
      <c r="CA227" s="27">
        <v>0</v>
      </c>
      <c r="CB227" s="27">
        <f t="shared" si="854"/>
        <v>0.4834</v>
      </c>
      <c r="CC227" s="27">
        <f t="shared" si="884"/>
        <v>0.10730000000000001</v>
      </c>
      <c r="CD227" s="27">
        <f t="shared" si="855"/>
        <v>0.5907</v>
      </c>
      <c r="CE227" s="28"/>
      <c r="CF227" s="29">
        <f t="shared" si="885"/>
        <v>230.8931</v>
      </c>
      <c r="CG227" s="27">
        <v>6.4899999999999999E-2</v>
      </c>
      <c r="CH227" s="27">
        <f t="shared" si="856"/>
        <v>0.4834</v>
      </c>
      <c r="CI227" s="27">
        <f t="shared" si="886"/>
        <v>4.24E-2</v>
      </c>
      <c r="CJ227" s="27">
        <f t="shared" si="857"/>
        <v>0.52580000000000005</v>
      </c>
      <c r="CK227" s="28"/>
      <c r="CL227" s="29">
        <f t="shared" si="887"/>
        <v>2.2191999999999998</v>
      </c>
      <c r="CM227" s="27">
        <v>0</v>
      </c>
      <c r="CN227" s="27">
        <v>0.1341</v>
      </c>
      <c r="CO227" s="27">
        <f t="shared" si="858"/>
        <v>0.1341</v>
      </c>
      <c r="CP227" s="28"/>
      <c r="CQ227" s="29">
        <f t="shared" si="888"/>
        <v>3.1396999999999999</v>
      </c>
      <c r="CR227" s="27">
        <f t="shared" ref="CR227:CS229" si="909">+CM227</f>
        <v>0</v>
      </c>
      <c r="CS227" s="27">
        <f t="shared" si="909"/>
        <v>0.1341</v>
      </c>
      <c r="CT227" s="27">
        <f t="shared" ref="CT227:CT232" si="910">(CR227+CS227)</f>
        <v>0.1341</v>
      </c>
      <c r="CU227" s="28"/>
      <c r="CV227" s="29">
        <f t="shared" si="889"/>
        <v>5.6712999999999996</v>
      </c>
      <c r="CW227" s="27">
        <f t="shared" ref="CW227:CW232" si="911">+CR227</f>
        <v>0</v>
      </c>
      <c r="CX227" s="27">
        <v>7.9100000000000004E-2</v>
      </c>
      <c r="CY227" s="27">
        <f t="shared" ref="CY227:CY232" si="912">(CW227+CX227)</f>
        <v>7.9100000000000004E-2</v>
      </c>
      <c r="CZ227" s="28"/>
      <c r="DA227" s="29">
        <f t="shared" si="890"/>
        <v>6.5918000000000001</v>
      </c>
      <c r="DB227" s="27">
        <f t="shared" ref="DB227:DC229" si="913">+CW227</f>
        <v>0</v>
      </c>
      <c r="DC227" s="29">
        <f t="shared" si="913"/>
        <v>7.9100000000000004E-2</v>
      </c>
      <c r="DD227" s="27">
        <f t="shared" ref="DD227:DD232" si="914">(DB227+DC227)</f>
        <v>7.9100000000000004E-2</v>
      </c>
      <c r="DE227" s="27"/>
      <c r="DF227" s="29">
        <f t="shared" si="891"/>
        <v>20.794499999999999</v>
      </c>
      <c r="DG227" s="27">
        <f t="shared" si="861"/>
        <v>0.14749999999999999</v>
      </c>
      <c r="DH227" s="27">
        <f t="shared" ref="DH227:DH232" si="915">+DB227</f>
        <v>0</v>
      </c>
      <c r="DI227" s="27">
        <v>3.6299999999999999E-2</v>
      </c>
      <c r="DJ227" s="27">
        <f t="shared" si="862"/>
        <v>3.6299999999999999E-2</v>
      </c>
      <c r="DK227" s="28"/>
      <c r="DL227" s="29">
        <f t="shared" si="892"/>
        <v>21.715</v>
      </c>
      <c r="DM227" s="27">
        <f t="shared" si="899"/>
        <v>0.14749999999999999</v>
      </c>
      <c r="DN227" s="27">
        <f t="shared" si="899"/>
        <v>0</v>
      </c>
      <c r="DO227" s="27">
        <f t="shared" si="899"/>
        <v>3.6299999999999999E-2</v>
      </c>
      <c r="DP227" s="27">
        <f t="shared" ref="DP227:DP232" si="916">(DN227+DO227)</f>
        <v>3.6299999999999999E-2</v>
      </c>
      <c r="DQ227" s="27"/>
      <c r="DR227" s="29">
        <f t="shared" si="893"/>
        <v>128.8603</v>
      </c>
      <c r="DS227" s="27">
        <f t="shared" si="864"/>
        <v>8.3299999999999999E-2</v>
      </c>
      <c r="DT227" s="27">
        <f t="shared" ref="DT227:DT232" si="917">+DN227</f>
        <v>0</v>
      </c>
      <c r="DU227" s="29">
        <v>2.8899999999999999E-2</v>
      </c>
      <c r="DV227" s="27">
        <f t="shared" si="865"/>
        <v>2.8899999999999999E-2</v>
      </c>
      <c r="DW227" s="28"/>
      <c r="DX227" s="29">
        <f t="shared" si="894"/>
        <v>129.7808</v>
      </c>
      <c r="DY227" s="27">
        <f t="shared" si="900"/>
        <v>8.3299999999999999E-2</v>
      </c>
      <c r="DZ227" s="27">
        <f t="shared" si="900"/>
        <v>0</v>
      </c>
      <c r="EA227" s="27">
        <f t="shared" si="900"/>
        <v>2.8899999999999999E-2</v>
      </c>
      <c r="EB227" s="27">
        <f t="shared" ref="EB227:EB232" si="918">(DZ227+EA227)</f>
        <v>2.8899999999999999E-2</v>
      </c>
      <c r="EC227" s="27"/>
      <c r="ED227" s="27"/>
      <c r="EE227" s="27"/>
      <c r="EF227" s="27"/>
      <c r="EG227" s="27"/>
      <c r="EH227" s="27"/>
      <c r="EI227" s="27"/>
      <c r="EJ227" s="127" t="s">
        <v>30</v>
      </c>
      <c r="EK227" s="133"/>
      <c r="EL227" s="133"/>
      <c r="EM227" s="133"/>
      <c r="EN227" s="133"/>
      <c r="EO227" s="31"/>
      <c r="EP227" s="29">
        <f t="shared" si="895"/>
        <v>3.1396999999999999</v>
      </c>
      <c r="EQ227" s="27">
        <v>0</v>
      </c>
      <c r="ER227" s="27">
        <v>0</v>
      </c>
      <c r="ES227" s="27">
        <v>0.1341</v>
      </c>
      <c r="ET227" s="27">
        <f t="shared" si="867"/>
        <v>0.1341</v>
      </c>
      <c r="EU227" s="31"/>
      <c r="EV227" s="29">
        <f t="shared" si="896"/>
        <v>6.5918000000000001</v>
      </c>
      <c r="EW227" s="27">
        <v>0</v>
      </c>
      <c r="EX227" s="27">
        <v>0</v>
      </c>
      <c r="EY227" s="27">
        <v>7.9100000000000004E-2</v>
      </c>
      <c r="EZ227" s="27">
        <f t="shared" si="868"/>
        <v>7.9100000000000004E-2</v>
      </c>
      <c r="FA227" s="31"/>
      <c r="FB227" s="29">
        <f t="shared" si="897"/>
        <v>21.715</v>
      </c>
      <c r="FC227" s="27">
        <v>0.14749999999999999</v>
      </c>
      <c r="FD227" s="27">
        <v>0</v>
      </c>
      <c r="FE227" s="27">
        <v>3.6299999999999999E-2</v>
      </c>
      <c r="FF227" s="27">
        <f t="shared" si="869"/>
        <v>3.6299999999999999E-2</v>
      </c>
      <c r="FG227" s="31"/>
      <c r="FH227" s="29">
        <f t="shared" si="898"/>
        <v>129.7808</v>
      </c>
      <c r="FI227" s="27">
        <v>8.3299999999999999E-2</v>
      </c>
      <c r="FJ227" s="27">
        <v>0</v>
      </c>
      <c r="FK227" s="27">
        <v>2.8899999999999999E-2</v>
      </c>
      <c r="FL227" s="27">
        <f t="shared" si="870"/>
        <v>2.8899999999999999E-2</v>
      </c>
      <c r="FM227" s="31"/>
      <c r="FN227" s="32">
        <f t="shared" si="845"/>
        <v>3</v>
      </c>
      <c r="FO227" s="32">
        <f t="shared" si="846"/>
        <v>2010</v>
      </c>
    </row>
    <row r="228" spans="2:274" ht="15" x14ac:dyDescent="0.2">
      <c r="B228" s="32">
        <v>2010</v>
      </c>
      <c r="C228" s="32">
        <v>4</v>
      </c>
      <c r="D228" s="27"/>
      <c r="E228" s="29">
        <v>0.2301</v>
      </c>
      <c r="F228" s="27">
        <v>0.5504</v>
      </c>
      <c r="G228" s="27">
        <f t="shared" si="871"/>
        <v>0.34279999999999999</v>
      </c>
      <c r="H228" s="27">
        <f t="shared" si="901"/>
        <v>0.89319999999999999</v>
      </c>
      <c r="I228" s="27"/>
      <c r="J228" s="29">
        <v>0.2301</v>
      </c>
      <c r="K228" s="27">
        <f t="shared" si="902"/>
        <v>0.5504</v>
      </c>
      <c r="L228" s="27">
        <f t="shared" si="872"/>
        <v>0.34279999999999999</v>
      </c>
      <c r="M228" s="27">
        <f t="shared" ref="M228:M233" si="919">(K228+L228)</f>
        <v>0.89319999999999999</v>
      </c>
      <c r="N228" s="27"/>
      <c r="O228" s="29">
        <v>0.69040000000000001</v>
      </c>
      <c r="P228" s="27">
        <f t="shared" si="850"/>
        <v>0.5504</v>
      </c>
      <c r="Q228" s="27">
        <f t="shared" si="873"/>
        <v>0.2034</v>
      </c>
      <c r="R228" s="27">
        <f t="shared" si="903"/>
        <v>0.75380000000000003</v>
      </c>
      <c r="S228" s="27"/>
      <c r="T228" s="29">
        <v>3.1233</v>
      </c>
      <c r="U228" s="27">
        <f t="shared" si="851"/>
        <v>0.5504</v>
      </c>
      <c r="V228" s="27">
        <f t="shared" si="874"/>
        <v>0.1361</v>
      </c>
      <c r="W228" s="27">
        <f t="shared" si="904"/>
        <v>0.6865</v>
      </c>
      <c r="X228" s="27"/>
      <c r="Y228" s="29">
        <f t="shared" si="875"/>
        <v>20.482099999999999</v>
      </c>
      <c r="Z228" s="27">
        <v>0.14749999999999999</v>
      </c>
      <c r="AA228" s="27">
        <f t="shared" si="852"/>
        <v>0.5504</v>
      </c>
      <c r="AB228" s="27">
        <f t="shared" si="876"/>
        <v>6.5099999999999991E-2</v>
      </c>
      <c r="AC228" s="27">
        <f t="shared" si="905"/>
        <v>0.61549999999999994</v>
      </c>
      <c r="AD228" s="27"/>
      <c r="AE228" s="29">
        <f t="shared" si="877"/>
        <v>5.3589000000000002</v>
      </c>
      <c r="AF228" s="52">
        <v>0.42449999999999999</v>
      </c>
      <c r="AG228" s="27">
        <f t="shared" si="878"/>
        <v>0.10730000000000001</v>
      </c>
      <c r="AH228" s="27">
        <f t="shared" si="906"/>
        <v>0.53180000000000005</v>
      </c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9">
        <f t="shared" si="879"/>
        <v>20.482099999999999</v>
      </c>
      <c r="BC228" s="27">
        <f t="shared" si="831"/>
        <v>0.14749999999999999</v>
      </c>
      <c r="BD228" s="27">
        <f t="shared" si="832"/>
        <v>0.42449999999999999</v>
      </c>
      <c r="BE228" s="27">
        <f t="shared" si="880"/>
        <v>5.8899999999999994E-2</v>
      </c>
      <c r="BF228" s="27">
        <f t="shared" si="907"/>
        <v>0.4834</v>
      </c>
      <c r="BG228" s="27"/>
      <c r="BH228" s="29">
        <f t="shared" si="881"/>
        <v>128.5479</v>
      </c>
      <c r="BI228" s="27">
        <v>8.3299999999999999E-2</v>
      </c>
      <c r="BJ228" s="27">
        <f t="shared" si="853"/>
        <v>0.42449999999999999</v>
      </c>
      <c r="BK228" s="27">
        <f t="shared" si="882"/>
        <v>5.1499999999999997E-2</v>
      </c>
      <c r="BL228" s="27">
        <f t="shared" si="908"/>
        <v>0.47599999999999998</v>
      </c>
      <c r="BM228" s="27"/>
      <c r="BN228" s="27"/>
      <c r="BO228" s="27"/>
      <c r="BP228" s="27"/>
      <c r="BQ228" s="27"/>
      <c r="BR228" s="27"/>
      <c r="BS228" s="27"/>
      <c r="BT228" s="127" t="s">
        <v>30</v>
      </c>
      <c r="BU228" s="133"/>
      <c r="BV228" s="133"/>
      <c r="BW228" s="133"/>
      <c r="BX228" s="133"/>
      <c r="BY228" s="31"/>
      <c r="BZ228" s="29">
        <f t="shared" si="883"/>
        <v>5.3589000000000002</v>
      </c>
      <c r="CA228" s="27">
        <v>0</v>
      </c>
      <c r="CB228" s="27">
        <f t="shared" si="854"/>
        <v>0.42449999999999999</v>
      </c>
      <c r="CC228" s="27">
        <f t="shared" si="884"/>
        <v>0.10730000000000001</v>
      </c>
      <c r="CD228" s="27">
        <f t="shared" si="855"/>
        <v>0.53180000000000005</v>
      </c>
      <c r="CE228" s="28"/>
      <c r="CF228" s="29">
        <f t="shared" si="885"/>
        <v>230.8931</v>
      </c>
      <c r="CG228" s="27">
        <v>6.4899999999999999E-2</v>
      </c>
      <c r="CH228" s="27">
        <f t="shared" si="856"/>
        <v>0.42449999999999999</v>
      </c>
      <c r="CI228" s="27">
        <f t="shared" si="886"/>
        <v>4.24E-2</v>
      </c>
      <c r="CJ228" s="27">
        <f t="shared" si="857"/>
        <v>0.46689999999999998</v>
      </c>
      <c r="CK228" s="28"/>
      <c r="CL228" s="29">
        <f t="shared" si="887"/>
        <v>2.2191999999999998</v>
      </c>
      <c r="CM228" s="27">
        <v>0</v>
      </c>
      <c r="CN228" s="27">
        <v>0.1341</v>
      </c>
      <c r="CO228" s="27">
        <f t="shared" si="858"/>
        <v>0.1341</v>
      </c>
      <c r="CP228" s="28"/>
      <c r="CQ228" s="29">
        <f t="shared" si="888"/>
        <v>3.1396999999999999</v>
      </c>
      <c r="CR228" s="27">
        <f t="shared" si="909"/>
        <v>0</v>
      </c>
      <c r="CS228" s="27">
        <f t="shared" si="909"/>
        <v>0.1341</v>
      </c>
      <c r="CT228" s="27">
        <f t="shared" si="910"/>
        <v>0.1341</v>
      </c>
      <c r="CU228" s="28"/>
      <c r="CV228" s="29">
        <f t="shared" si="889"/>
        <v>5.6712999999999996</v>
      </c>
      <c r="CW228" s="27">
        <f t="shared" si="911"/>
        <v>0</v>
      </c>
      <c r="CX228" s="27">
        <v>7.9100000000000004E-2</v>
      </c>
      <c r="CY228" s="27">
        <f t="shared" si="912"/>
        <v>7.9100000000000004E-2</v>
      </c>
      <c r="CZ228" s="28"/>
      <c r="DA228" s="29">
        <f t="shared" si="890"/>
        <v>6.5918000000000001</v>
      </c>
      <c r="DB228" s="27">
        <f t="shared" si="913"/>
        <v>0</v>
      </c>
      <c r="DC228" s="29">
        <f t="shared" si="913"/>
        <v>7.9100000000000004E-2</v>
      </c>
      <c r="DD228" s="27">
        <f t="shared" si="914"/>
        <v>7.9100000000000004E-2</v>
      </c>
      <c r="DE228" s="27"/>
      <c r="DF228" s="29">
        <f t="shared" si="891"/>
        <v>20.794499999999999</v>
      </c>
      <c r="DG228" s="27">
        <f t="shared" si="861"/>
        <v>0.14749999999999999</v>
      </c>
      <c r="DH228" s="27">
        <f t="shared" si="915"/>
        <v>0</v>
      </c>
      <c r="DI228" s="27">
        <v>3.6299999999999999E-2</v>
      </c>
      <c r="DJ228" s="27">
        <f t="shared" si="862"/>
        <v>3.6299999999999999E-2</v>
      </c>
      <c r="DK228" s="28"/>
      <c r="DL228" s="29">
        <f t="shared" si="892"/>
        <v>21.715</v>
      </c>
      <c r="DM228" s="27">
        <f t="shared" ref="DM228:DO229" si="920">+DG228</f>
        <v>0.14749999999999999</v>
      </c>
      <c r="DN228" s="27">
        <f t="shared" si="920"/>
        <v>0</v>
      </c>
      <c r="DO228" s="27">
        <f t="shared" si="920"/>
        <v>3.6299999999999999E-2</v>
      </c>
      <c r="DP228" s="27">
        <f t="shared" si="916"/>
        <v>3.6299999999999999E-2</v>
      </c>
      <c r="DQ228" s="27"/>
      <c r="DR228" s="29">
        <f t="shared" si="893"/>
        <v>128.8603</v>
      </c>
      <c r="DS228" s="27">
        <f t="shared" si="864"/>
        <v>8.3299999999999999E-2</v>
      </c>
      <c r="DT228" s="27">
        <f t="shared" si="917"/>
        <v>0</v>
      </c>
      <c r="DU228" s="29">
        <v>2.8899999999999999E-2</v>
      </c>
      <c r="DV228" s="27">
        <f t="shared" si="865"/>
        <v>2.8899999999999999E-2</v>
      </c>
      <c r="DW228" s="28"/>
      <c r="DX228" s="29">
        <f t="shared" si="894"/>
        <v>129.7808</v>
      </c>
      <c r="DY228" s="27">
        <f t="shared" ref="DY228:EA229" si="921">+DS228</f>
        <v>8.3299999999999999E-2</v>
      </c>
      <c r="DZ228" s="27">
        <f t="shared" si="921"/>
        <v>0</v>
      </c>
      <c r="EA228" s="27">
        <f t="shared" si="921"/>
        <v>2.8899999999999999E-2</v>
      </c>
      <c r="EB228" s="27">
        <f t="shared" si="918"/>
        <v>2.8899999999999999E-2</v>
      </c>
      <c r="EC228" s="27"/>
      <c r="ED228" s="27"/>
      <c r="EE228" s="27"/>
      <c r="EF228" s="27"/>
      <c r="EG228" s="27"/>
      <c r="EH228" s="27"/>
      <c r="EI228" s="27"/>
      <c r="EJ228" s="127" t="s">
        <v>30</v>
      </c>
      <c r="EK228" s="133"/>
      <c r="EL228" s="133"/>
      <c r="EM228" s="133"/>
      <c r="EN228" s="133"/>
      <c r="EO228" s="31"/>
      <c r="EP228" s="29">
        <f t="shared" si="895"/>
        <v>3.1396999999999999</v>
      </c>
      <c r="EQ228" s="27">
        <v>0</v>
      </c>
      <c r="ER228" s="27">
        <v>0</v>
      </c>
      <c r="ES228" s="27">
        <v>0.1341</v>
      </c>
      <c r="ET228" s="27">
        <f t="shared" si="867"/>
        <v>0.1341</v>
      </c>
      <c r="EU228" s="31"/>
      <c r="EV228" s="29">
        <f t="shared" si="896"/>
        <v>6.5918000000000001</v>
      </c>
      <c r="EW228" s="27">
        <v>0</v>
      </c>
      <c r="EX228" s="27">
        <v>0</v>
      </c>
      <c r="EY228" s="27">
        <v>7.9100000000000004E-2</v>
      </c>
      <c r="EZ228" s="27">
        <f t="shared" si="868"/>
        <v>7.9100000000000004E-2</v>
      </c>
      <c r="FA228" s="31"/>
      <c r="FB228" s="29">
        <f t="shared" si="897"/>
        <v>21.715</v>
      </c>
      <c r="FC228" s="27">
        <v>0.14749999999999999</v>
      </c>
      <c r="FD228" s="27">
        <v>0</v>
      </c>
      <c r="FE228" s="27">
        <v>3.6299999999999999E-2</v>
      </c>
      <c r="FF228" s="27">
        <f t="shared" si="869"/>
        <v>3.6299999999999999E-2</v>
      </c>
      <c r="FG228" s="31"/>
      <c r="FH228" s="29">
        <f t="shared" si="898"/>
        <v>129.7808</v>
      </c>
      <c r="FI228" s="27">
        <v>8.3299999999999999E-2</v>
      </c>
      <c r="FJ228" s="27">
        <v>0</v>
      </c>
      <c r="FK228" s="27">
        <v>2.8899999999999999E-2</v>
      </c>
      <c r="FL228" s="27">
        <f t="shared" si="870"/>
        <v>2.8899999999999999E-2</v>
      </c>
      <c r="FM228" s="31"/>
      <c r="FN228" s="32">
        <f t="shared" si="845"/>
        <v>4</v>
      </c>
      <c r="FO228" s="32">
        <f t="shared" si="846"/>
        <v>2010</v>
      </c>
    </row>
    <row r="229" spans="2:274" ht="15" x14ac:dyDescent="0.2">
      <c r="B229" s="32">
        <v>2010</v>
      </c>
      <c r="C229" s="32">
        <v>5</v>
      </c>
      <c r="D229" s="27"/>
      <c r="E229" s="29">
        <v>0.2301</v>
      </c>
      <c r="F229" s="27">
        <v>0.4834</v>
      </c>
      <c r="G229" s="27">
        <f t="shared" si="871"/>
        <v>0.34279999999999999</v>
      </c>
      <c r="H229" s="27">
        <f t="shared" si="901"/>
        <v>0.82620000000000005</v>
      </c>
      <c r="I229" s="27"/>
      <c r="J229" s="29">
        <v>0.2301</v>
      </c>
      <c r="K229" s="27">
        <f t="shared" si="902"/>
        <v>0.4834</v>
      </c>
      <c r="L229" s="27">
        <f t="shared" si="872"/>
        <v>0.34279999999999999</v>
      </c>
      <c r="M229" s="27">
        <f t="shared" si="919"/>
        <v>0.82620000000000005</v>
      </c>
      <c r="N229" s="27"/>
      <c r="O229" s="29">
        <v>0.69040000000000001</v>
      </c>
      <c r="P229" s="27">
        <f t="shared" si="850"/>
        <v>0.4834</v>
      </c>
      <c r="Q229" s="27">
        <f t="shared" si="873"/>
        <v>0.2034</v>
      </c>
      <c r="R229" s="27">
        <f t="shared" si="903"/>
        <v>0.68679999999999997</v>
      </c>
      <c r="S229" s="27"/>
      <c r="T229" s="29">
        <v>3.1233</v>
      </c>
      <c r="U229" s="27">
        <f t="shared" si="851"/>
        <v>0.4834</v>
      </c>
      <c r="V229" s="27">
        <f t="shared" si="874"/>
        <v>0.1361</v>
      </c>
      <c r="W229" s="27">
        <f t="shared" si="904"/>
        <v>0.61949999999999994</v>
      </c>
      <c r="X229" s="27"/>
      <c r="Y229" s="29">
        <f t="shared" si="875"/>
        <v>20.482099999999999</v>
      </c>
      <c r="Z229" s="27">
        <v>0.14749999999999999</v>
      </c>
      <c r="AA229" s="27">
        <f t="shared" si="852"/>
        <v>0.4834</v>
      </c>
      <c r="AB229" s="27">
        <f t="shared" si="876"/>
        <v>6.5099999999999991E-2</v>
      </c>
      <c r="AC229" s="27">
        <f t="shared" si="905"/>
        <v>0.54849999999999999</v>
      </c>
      <c r="AD229" s="27"/>
      <c r="AE229" s="29">
        <f t="shared" si="877"/>
        <v>5.3589000000000002</v>
      </c>
      <c r="AF229" s="52">
        <v>0.4834</v>
      </c>
      <c r="AG229" s="27">
        <f t="shared" si="878"/>
        <v>0.10730000000000001</v>
      </c>
      <c r="AH229" s="27">
        <f t="shared" si="906"/>
        <v>0.5907</v>
      </c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9">
        <f t="shared" si="879"/>
        <v>20.482099999999999</v>
      </c>
      <c r="BC229" s="27">
        <f t="shared" si="831"/>
        <v>0.14749999999999999</v>
      </c>
      <c r="BD229" s="27">
        <f t="shared" si="832"/>
        <v>0.4834</v>
      </c>
      <c r="BE229" s="27">
        <f t="shared" si="880"/>
        <v>5.8899999999999994E-2</v>
      </c>
      <c r="BF229" s="27">
        <f t="shared" si="907"/>
        <v>0.5423</v>
      </c>
      <c r="BG229" s="27"/>
      <c r="BH229" s="29">
        <f t="shared" si="881"/>
        <v>128.5479</v>
      </c>
      <c r="BI229" s="27">
        <v>8.3299999999999999E-2</v>
      </c>
      <c r="BJ229" s="27">
        <f t="shared" si="853"/>
        <v>0.4834</v>
      </c>
      <c r="BK229" s="27">
        <f t="shared" si="882"/>
        <v>5.1499999999999997E-2</v>
      </c>
      <c r="BL229" s="27">
        <f t="shared" si="908"/>
        <v>0.53490000000000004</v>
      </c>
      <c r="BM229" s="27"/>
      <c r="BN229" s="27"/>
      <c r="BO229" s="27"/>
      <c r="BP229" s="27"/>
      <c r="BQ229" s="27"/>
      <c r="BR229" s="27"/>
      <c r="BS229" s="27"/>
      <c r="BT229" s="127" t="s">
        <v>30</v>
      </c>
      <c r="BU229" s="133"/>
      <c r="BV229" s="133"/>
      <c r="BW229" s="133"/>
      <c r="BX229" s="133"/>
      <c r="BY229" s="31"/>
      <c r="BZ229" s="29">
        <f t="shared" si="883"/>
        <v>5.3589000000000002</v>
      </c>
      <c r="CA229" s="27">
        <v>0</v>
      </c>
      <c r="CB229" s="27">
        <f t="shared" si="854"/>
        <v>0.4834</v>
      </c>
      <c r="CC229" s="27">
        <f t="shared" si="884"/>
        <v>0.10730000000000001</v>
      </c>
      <c r="CD229" s="27">
        <f t="shared" si="855"/>
        <v>0.5907</v>
      </c>
      <c r="CE229" s="28"/>
      <c r="CF229" s="29">
        <f t="shared" si="885"/>
        <v>230.8931</v>
      </c>
      <c r="CG229" s="27">
        <v>6.4899999999999999E-2</v>
      </c>
      <c r="CH229" s="27">
        <f t="shared" si="856"/>
        <v>0.4834</v>
      </c>
      <c r="CI229" s="27">
        <f t="shared" si="886"/>
        <v>4.24E-2</v>
      </c>
      <c r="CJ229" s="27">
        <f t="shared" si="857"/>
        <v>0.52580000000000005</v>
      </c>
      <c r="CK229" s="28"/>
      <c r="CL229" s="29">
        <f t="shared" si="887"/>
        <v>2.2191999999999998</v>
      </c>
      <c r="CM229" s="27">
        <v>0</v>
      </c>
      <c r="CN229" s="27">
        <v>0.1341</v>
      </c>
      <c r="CO229" s="27">
        <f t="shared" si="858"/>
        <v>0.1341</v>
      </c>
      <c r="CP229" s="28"/>
      <c r="CQ229" s="29">
        <f t="shared" si="888"/>
        <v>3.1396999999999999</v>
      </c>
      <c r="CR229" s="27">
        <f t="shared" si="909"/>
        <v>0</v>
      </c>
      <c r="CS229" s="27">
        <f t="shared" si="909"/>
        <v>0.1341</v>
      </c>
      <c r="CT229" s="27">
        <f t="shared" si="910"/>
        <v>0.1341</v>
      </c>
      <c r="CU229" s="28"/>
      <c r="CV229" s="29">
        <f t="shared" si="889"/>
        <v>5.6712999999999996</v>
      </c>
      <c r="CW229" s="27">
        <f t="shared" si="911"/>
        <v>0</v>
      </c>
      <c r="CX229" s="27">
        <v>7.9100000000000004E-2</v>
      </c>
      <c r="CY229" s="27">
        <f t="shared" si="912"/>
        <v>7.9100000000000004E-2</v>
      </c>
      <c r="CZ229" s="28"/>
      <c r="DA229" s="29">
        <f t="shared" si="890"/>
        <v>6.5918000000000001</v>
      </c>
      <c r="DB229" s="27">
        <f t="shared" si="913"/>
        <v>0</v>
      </c>
      <c r="DC229" s="29">
        <f t="shared" si="913"/>
        <v>7.9100000000000004E-2</v>
      </c>
      <c r="DD229" s="27">
        <f t="shared" si="914"/>
        <v>7.9100000000000004E-2</v>
      </c>
      <c r="DE229" s="27"/>
      <c r="DF229" s="29">
        <f t="shared" si="891"/>
        <v>20.794499999999999</v>
      </c>
      <c r="DG229" s="27">
        <f t="shared" si="861"/>
        <v>0.14749999999999999</v>
      </c>
      <c r="DH229" s="27">
        <f t="shared" si="915"/>
        <v>0</v>
      </c>
      <c r="DI229" s="27">
        <v>3.6299999999999999E-2</v>
      </c>
      <c r="DJ229" s="27">
        <f t="shared" si="862"/>
        <v>3.6299999999999999E-2</v>
      </c>
      <c r="DK229" s="28"/>
      <c r="DL229" s="29">
        <f t="shared" si="892"/>
        <v>21.715</v>
      </c>
      <c r="DM229" s="27">
        <f t="shared" si="920"/>
        <v>0.14749999999999999</v>
      </c>
      <c r="DN229" s="27">
        <f t="shared" si="920"/>
        <v>0</v>
      </c>
      <c r="DO229" s="27">
        <f t="shared" si="920"/>
        <v>3.6299999999999999E-2</v>
      </c>
      <c r="DP229" s="27">
        <f t="shared" si="916"/>
        <v>3.6299999999999999E-2</v>
      </c>
      <c r="DQ229" s="27"/>
      <c r="DR229" s="29">
        <f t="shared" si="893"/>
        <v>128.8603</v>
      </c>
      <c r="DS229" s="27">
        <f t="shared" si="864"/>
        <v>8.3299999999999999E-2</v>
      </c>
      <c r="DT229" s="27">
        <f t="shared" si="917"/>
        <v>0</v>
      </c>
      <c r="DU229" s="29">
        <v>2.8899999999999999E-2</v>
      </c>
      <c r="DV229" s="27">
        <f t="shared" si="865"/>
        <v>2.8899999999999999E-2</v>
      </c>
      <c r="DW229" s="28"/>
      <c r="DX229" s="29">
        <f t="shared" si="894"/>
        <v>129.7808</v>
      </c>
      <c r="DY229" s="27">
        <f t="shared" si="921"/>
        <v>8.3299999999999999E-2</v>
      </c>
      <c r="DZ229" s="27">
        <f t="shared" si="921"/>
        <v>0</v>
      </c>
      <c r="EA229" s="27">
        <f t="shared" si="921"/>
        <v>2.8899999999999999E-2</v>
      </c>
      <c r="EB229" s="27">
        <f t="shared" si="918"/>
        <v>2.8899999999999999E-2</v>
      </c>
      <c r="EC229" s="27"/>
      <c r="ED229" s="27"/>
      <c r="EE229" s="27"/>
      <c r="EF229" s="27"/>
      <c r="EG229" s="27"/>
      <c r="EH229" s="27"/>
      <c r="EI229" s="27"/>
      <c r="EJ229" s="127" t="s">
        <v>30</v>
      </c>
      <c r="EK229" s="133"/>
      <c r="EL229" s="133"/>
      <c r="EM229" s="133"/>
      <c r="EN229" s="133"/>
      <c r="EO229" s="31"/>
      <c r="EP229" s="29">
        <f t="shared" si="895"/>
        <v>3.1396999999999999</v>
      </c>
      <c r="EQ229" s="27">
        <v>0</v>
      </c>
      <c r="ER229" s="27">
        <v>0</v>
      </c>
      <c r="ES229" s="27">
        <v>0.1341</v>
      </c>
      <c r="ET229" s="27">
        <f t="shared" si="867"/>
        <v>0.1341</v>
      </c>
      <c r="EU229" s="31"/>
      <c r="EV229" s="29">
        <f t="shared" si="896"/>
        <v>6.5918000000000001</v>
      </c>
      <c r="EW229" s="27">
        <v>0</v>
      </c>
      <c r="EX229" s="27">
        <v>0</v>
      </c>
      <c r="EY229" s="27">
        <v>7.9100000000000004E-2</v>
      </c>
      <c r="EZ229" s="27">
        <f t="shared" si="868"/>
        <v>7.9100000000000004E-2</v>
      </c>
      <c r="FA229" s="31"/>
      <c r="FB229" s="29">
        <f t="shared" si="897"/>
        <v>21.715</v>
      </c>
      <c r="FC229" s="27">
        <v>0.14749999999999999</v>
      </c>
      <c r="FD229" s="27">
        <v>0</v>
      </c>
      <c r="FE229" s="27">
        <v>3.6299999999999999E-2</v>
      </c>
      <c r="FF229" s="27">
        <f t="shared" si="869"/>
        <v>3.6299999999999999E-2</v>
      </c>
      <c r="FG229" s="31"/>
      <c r="FH229" s="29">
        <f t="shared" si="898"/>
        <v>129.7808</v>
      </c>
      <c r="FI229" s="27">
        <v>8.3299999999999999E-2</v>
      </c>
      <c r="FJ229" s="27">
        <v>0</v>
      </c>
      <c r="FK229" s="27">
        <v>2.8899999999999999E-2</v>
      </c>
      <c r="FL229" s="27">
        <f t="shared" si="870"/>
        <v>2.8899999999999999E-2</v>
      </c>
      <c r="FM229" s="31"/>
      <c r="FN229" s="32">
        <f t="shared" si="845"/>
        <v>5</v>
      </c>
      <c r="FO229" s="32">
        <f t="shared" si="846"/>
        <v>2010</v>
      </c>
    </row>
    <row r="230" spans="2:274" ht="15" x14ac:dyDescent="0.2">
      <c r="B230" s="32">
        <v>2010</v>
      </c>
      <c r="C230" s="32">
        <v>6</v>
      </c>
      <c r="D230" s="27"/>
      <c r="E230" s="29">
        <v>0.2301</v>
      </c>
      <c r="F230" s="27">
        <v>0.39550000000000002</v>
      </c>
      <c r="G230" s="27">
        <f t="shared" si="871"/>
        <v>0.34279999999999999</v>
      </c>
      <c r="H230" s="27">
        <f t="shared" si="901"/>
        <v>0.73829999999999996</v>
      </c>
      <c r="I230" s="27"/>
      <c r="J230" s="29">
        <v>0.2301</v>
      </c>
      <c r="K230" s="27">
        <f t="shared" si="902"/>
        <v>0.39550000000000002</v>
      </c>
      <c r="L230" s="27">
        <f t="shared" si="872"/>
        <v>0.34279999999999999</v>
      </c>
      <c r="M230" s="27">
        <f t="shared" si="919"/>
        <v>0.73829999999999996</v>
      </c>
      <c r="N230" s="27"/>
      <c r="O230" s="29">
        <v>0.69040000000000001</v>
      </c>
      <c r="P230" s="27">
        <f t="shared" ref="P230:P235" si="922">+F230</f>
        <v>0.39550000000000002</v>
      </c>
      <c r="Q230" s="27">
        <f t="shared" si="873"/>
        <v>0.2034</v>
      </c>
      <c r="R230" s="27">
        <f t="shared" si="903"/>
        <v>0.59889999999999999</v>
      </c>
      <c r="S230" s="27"/>
      <c r="T230" s="29">
        <v>3.1233</v>
      </c>
      <c r="U230" s="27">
        <f t="shared" ref="U230:U235" si="923">+P230</f>
        <v>0.39550000000000002</v>
      </c>
      <c r="V230" s="27">
        <f t="shared" si="874"/>
        <v>0.1361</v>
      </c>
      <c r="W230" s="27">
        <f t="shared" si="904"/>
        <v>0.53160000000000007</v>
      </c>
      <c r="X230" s="27"/>
      <c r="Y230" s="29">
        <f t="shared" si="875"/>
        <v>20.482099999999999</v>
      </c>
      <c r="Z230" s="27">
        <v>0.14749999999999999</v>
      </c>
      <c r="AA230" s="27">
        <f t="shared" ref="AA230:AA235" si="924">+U230</f>
        <v>0.39550000000000002</v>
      </c>
      <c r="AB230" s="27">
        <f t="shared" si="876"/>
        <v>6.5099999999999991E-2</v>
      </c>
      <c r="AC230" s="27">
        <f t="shared" si="905"/>
        <v>0.46060000000000001</v>
      </c>
      <c r="AD230" s="27"/>
      <c r="AE230" s="29">
        <f t="shared" si="877"/>
        <v>5.3589000000000002</v>
      </c>
      <c r="AF230" s="52">
        <v>0.39550000000000002</v>
      </c>
      <c r="AG230" s="27">
        <f t="shared" si="878"/>
        <v>0.10730000000000001</v>
      </c>
      <c r="AH230" s="27">
        <f t="shared" si="906"/>
        <v>0.50280000000000002</v>
      </c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9">
        <f t="shared" si="879"/>
        <v>20.482099999999999</v>
      </c>
      <c r="BC230" s="27">
        <f t="shared" si="831"/>
        <v>0.14749999999999999</v>
      </c>
      <c r="BD230" s="27">
        <f t="shared" si="832"/>
        <v>0.39550000000000002</v>
      </c>
      <c r="BE230" s="27">
        <f t="shared" si="880"/>
        <v>5.8899999999999994E-2</v>
      </c>
      <c r="BF230" s="27">
        <f t="shared" si="907"/>
        <v>0.45440000000000003</v>
      </c>
      <c r="BG230" s="27"/>
      <c r="BH230" s="29">
        <f t="shared" si="881"/>
        <v>128.5479</v>
      </c>
      <c r="BI230" s="27">
        <v>8.3299999999999999E-2</v>
      </c>
      <c r="BJ230" s="27">
        <f t="shared" ref="BJ230:BJ235" si="925">+BD230</f>
        <v>0.39550000000000002</v>
      </c>
      <c r="BK230" s="27">
        <f t="shared" si="882"/>
        <v>5.1499999999999997E-2</v>
      </c>
      <c r="BL230" s="27">
        <f t="shared" si="908"/>
        <v>0.44700000000000001</v>
      </c>
      <c r="BM230" s="27"/>
      <c r="BN230" s="27"/>
      <c r="BO230" s="27"/>
      <c r="BP230" s="27"/>
      <c r="BQ230" s="27"/>
      <c r="BR230" s="27"/>
      <c r="BS230" s="27"/>
      <c r="BT230" s="127" t="s">
        <v>30</v>
      </c>
      <c r="BU230" s="133"/>
      <c r="BV230" s="133"/>
      <c r="BW230" s="133"/>
      <c r="BX230" s="133"/>
      <c r="BY230" s="31"/>
      <c r="BZ230" s="29">
        <f t="shared" si="883"/>
        <v>5.3589000000000002</v>
      </c>
      <c r="CA230" s="27">
        <v>0</v>
      </c>
      <c r="CB230" s="27">
        <f t="shared" ref="CB230:CB235" si="926">+BJ230</f>
        <v>0.39550000000000002</v>
      </c>
      <c r="CC230" s="27">
        <f t="shared" si="884"/>
        <v>0.10730000000000001</v>
      </c>
      <c r="CD230" s="27">
        <f t="shared" ref="CD230:CD235" si="927">CB230+CC230</f>
        <v>0.50280000000000002</v>
      </c>
      <c r="CE230" s="28"/>
      <c r="CF230" s="29">
        <f t="shared" si="885"/>
        <v>230.8931</v>
      </c>
      <c r="CG230" s="27">
        <v>6.4899999999999999E-2</v>
      </c>
      <c r="CH230" s="27">
        <f t="shared" ref="CH230:CH235" si="928">CB230</f>
        <v>0.39550000000000002</v>
      </c>
      <c r="CI230" s="27">
        <f t="shared" si="886"/>
        <v>4.24E-2</v>
      </c>
      <c r="CJ230" s="27">
        <f t="shared" ref="CJ230:CJ235" si="929">CH230+CI230</f>
        <v>0.43790000000000001</v>
      </c>
      <c r="CK230" s="28"/>
      <c r="CL230" s="29">
        <f t="shared" si="887"/>
        <v>2.2191999999999998</v>
      </c>
      <c r="CM230" s="27">
        <v>0</v>
      </c>
      <c r="CN230" s="27">
        <v>0.1341</v>
      </c>
      <c r="CO230" s="27">
        <f t="shared" ref="CO230:CO235" si="930">(CM230+CN230)</f>
        <v>0.1341</v>
      </c>
      <c r="CP230" s="28"/>
      <c r="CQ230" s="29">
        <f t="shared" si="888"/>
        <v>3.1396999999999999</v>
      </c>
      <c r="CR230" s="27">
        <f t="shared" ref="CR230:CS232" si="931">+CM230</f>
        <v>0</v>
      </c>
      <c r="CS230" s="27">
        <f t="shared" si="931"/>
        <v>0.1341</v>
      </c>
      <c r="CT230" s="27">
        <f t="shared" si="910"/>
        <v>0.1341</v>
      </c>
      <c r="CU230" s="28"/>
      <c r="CV230" s="29">
        <f t="shared" si="889"/>
        <v>5.6712999999999996</v>
      </c>
      <c r="CW230" s="27">
        <f t="shared" si="911"/>
        <v>0</v>
      </c>
      <c r="CX230" s="27">
        <v>7.9100000000000004E-2</v>
      </c>
      <c r="CY230" s="27">
        <f t="shared" si="912"/>
        <v>7.9100000000000004E-2</v>
      </c>
      <c r="CZ230" s="28"/>
      <c r="DA230" s="29">
        <f t="shared" si="890"/>
        <v>6.5918000000000001</v>
      </c>
      <c r="DB230" s="27">
        <f t="shared" ref="DB230:DC232" si="932">+CW230</f>
        <v>0</v>
      </c>
      <c r="DC230" s="29">
        <f t="shared" si="932"/>
        <v>7.9100000000000004E-2</v>
      </c>
      <c r="DD230" s="27">
        <f t="shared" si="914"/>
        <v>7.9100000000000004E-2</v>
      </c>
      <c r="DE230" s="27"/>
      <c r="DF230" s="29">
        <f t="shared" si="891"/>
        <v>20.794499999999999</v>
      </c>
      <c r="DG230" s="27">
        <f t="shared" ref="DG230:DG235" si="933">+BC230</f>
        <v>0.14749999999999999</v>
      </c>
      <c r="DH230" s="27">
        <f t="shared" si="915"/>
        <v>0</v>
      </c>
      <c r="DI230" s="27">
        <v>3.6299999999999999E-2</v>
      </c>
      <c r="DJ230" s="27">
        <f t="shared" ref="DJ230:DJ235" si="934">(DH230+DI230)</f>
        <v>3.6299999999999999E-2</v>
      </c>
      <c r="DK230" s="28"/>
      <c r="DL230" s="29">
        <f t="shared" si="892"/>
        <v>21.715</v>
      </c>
      <c r="DM230" s="27">
        <f t="shared" ref="DM230:DO231" si="935">+DG230</f>
        <v>0.14749999999999999</v>
      </c>
      <c r="DN230" s="27">
        <f t="shared" si="935"/>
        <v>0</v>
      </c>
      <c r="DO230" s="27">
        <f t="shared" si="935"/>
        <v>3.6299999999999999E-2</v>
      </c>
      <c r="DP230" s="27">
        <f t="shared" si="916"/>
        <v>3.6299999999999999E-2</v>
      </c>
      <c r="DQ230" s="27"/>
      <c r="DR230" s="29">
        <f t="shared" si="893"/>
        <v>128.8603</v>
      </c>
      <c r="DS230" s="27">
        <f t="shared" ref="DS230:DS235" si="936">+BI230</f>
        <v>8.3299999999999999E-2</v>
      </c>
      <c r="DT230" s="27">
        <f t="shared" si="917"/>
        <v>0</v>
      </c>
      <c r="DU230" s="29">
        <v>2.8899999999999999E-2</v>
      </c>
      <c r="DV230" s="27">
        <f t="shared" ref="DV230:DV235" si="937">(DT230+DU230)</f>
        <v>2.8899999999999999E-2</v>
      </c>
      <c r="DW230" s="28"/>
      <c r="DX230" s="29">
        <f t="shared" si="894"/>
        <v>129.7808</v>
      </c>
      <c r="DY230" s="27">
        <f t="shared" ref="DY230:EA231" si="938">+DS230</f>
        <v>8.3299999999999999E-2</v>
      </c>
      <c r="DZ230" s="27">
        <f t="shared" si="938"/>
        <v>0</v>
      </c>
      <c r="EA230" s="27">
        <f t="shared" si="938"/>
        <v>2.8899999999999999E-2</v>
      </c>
      <c r="EB230" s="27">
        <f t="shared" si="918"/>
        <v>2.8899999999999999E-2</v>
      </c>
      <c r="EC230" s="27"/>
      <c r="ED230" s="27"/>
      <c r="EE230" s="27"/>
      <c r="EF230" s="27"/>
      <c r="EG230" s="27"/>
      <c r="EH230" s="27"/>
      <c r="EI230" s="27"/>
      <c r="EJ230" s="127" t="s">
        <v>30</v>
      </c>
      <c r="EK230" s="133"/>
      <c r="EL230" s="133"/>
      <c r="EM230" s="133"/>
      <c r="EN230" s="133"/>
      <c r="EO230" s="31"/>
      <c r="EP230" s="29">
        <f t="shared" si="895"/>
        <v>3.1396999999999999</v>
      </c>
      <c r="EQ230" s="27">
        <v>0</v>
      </c>
      <c r="ER230" s="27">
        <v>0</v>
      </c>
      <c r="ES230" s="27">
        <v>0.1341</v>
      </c>
      <c r="ET230" s="27">
        <f t="shared" ref="ET230:ET235" si="939">ER230+ES230</f>
        <v>0.1341</v>
      </c>
      <c r="EU230" s="31"/>
      <c r="EV230" s="29">
        <f t="shared" si="896"/>
        <v>6.5918000000000001</v>
      </c>
      <c r="EW230" s="27">
        <v>0</v>
      </c>
      <c r="EX230" s="27">
        <v>0</v>
      </c>
      <c r="EY230" s="27">
        <v>7.9100000000000004E-2</v>
      </c>
      <c r="EZ230" s="27">
        <f t="shared" ref="EZ230:EZ235" si="940">EX230+EY230</f>
        <v>7.9100000000000004E-2</v>
      </c>
      <c r="FA230" s="31"/>
      <c r="FB230" s="29">
        <f t="shared" si="897"/>
        <v>21.715</v>
      </c>
      <c r="FC230" s="27">
        <v>0.14749999999999999</v>
      </c>
      <c r="FD230" s="27">
        <v>0</v>
      </c>
      <c r="FE230" s="27">
        <v>3.6299999999999999E-2</v>
      </c>
      <c r="FF230" s="27">
        <f t="shared" ref="FF230:FF235" si="941">FD230+FE230</f>
        <v>3.6299999999999999E-2</v>
      </c>
      <c r="FG230" s="31"/>
      <c r="FH230" s="29">
        <f t="shared" si="898"/>
        <v>129.7808</v>
      </c>
      <c r="FI230" s="27">
        <v>8.3299999999999999E-2</v>
      </c>
      <c r="FJ230" s="27">
        <v>0</v>
      </c>
      <c r="FK230" s="27">
        <v>2.8899999999999999E-2</v>
      </c>
      <c r="FL230" s="27">
        <f t="shared" ref="FL230:FL235" si="942">FJ230+FK230</f>
        <v>2.8899999999999999E-2</v>
      </c>
      <c r="FM230" s="31"/>
      <c r="FN230" s="32">
        <f t="shared" si="845"/>
        <v>6</v>
      </c>
      <c r="FO230" s="32">
        <f t="shared" si="846"/>
        <v>2010</v>
      </c>
    </row>
    <row r="231" spans="2:274" ht="15" x14ac:dyDescent="0.2">
      <c r="B231" s="32">
        <v>2010</v>
      </c>
      <c r="C231" s="32">
        <v>7</v>
      </c>
      <c r="D231" s="27"/>
      <c r="E231" s="29">
        <v>0.2301</v>
      </c>
      <c r="F231" s="27">
        <v>0.49309999999999998</v>
      </c>
      <c r="G231" s="27">
        <f t="shared" si="871"/>
        <v>0.34279999999999999</v>
      </c>
      <c r="H231" s="27">
        <f t="shared" si="901"/>
        <v>0.83589999999999998</v>
      </c>
      <c r="I231" s="27"/>
      <c r="J231" s="29">
        <v>0.2301</v>
      </c>
      <c r="K231" s="27">
        <f t="shared" si="902"/>
        <v>0.49309999999999998</v>
      </c>
      <c r="L231" s="27">
        <f t="shared" si="872"/>
        <v>0.34279999999999999</v>
      </c>
      <c r="M231" s="27">
        <f t="shared" si="919"/>
        <v>0.83589999999999998</v>
      </c>
      <c r="N231" s="27"/>
      <c r="O231" s="29">
        <v>0.69040000000000001</v>
      </c>
      <c r="P231" s="27">
        <f t="shared" si="922"/>
        <v>0.49309999999999998</v>
      </c>
      <c r="Q231" s="27">
        <f t="shared" si="873"/>
        <v>0.2034</v>
      </c>
      <c r="R231" s="27">
        <f t="shared" si="903"/>
        <v>0.69650000000000001</v>
      </c>
      <c r="S231" s="27"/>
      <c r="T231" s="29">
        <v>3.1233</v>
      </c>
      <c r="U231" s="27">
        <f t="shared" si="923"/>
        <v>0.49309999999999998</v>
      </c>
      <c r="V231" s="27">
        <f t="shared" si="874"/>
        <v>0.1361</v>
      </c>
      <c r="W231" s="27">
        <f t="shared" si="904"/>
        <v>0.62919999999999998</v>
      </c>
      <c r="X231" s="27"/>
      <c r="Y231" s="29">
        <f t="shared" ref="Y231:Y236" si="943">Y230</f>
        <v>20.482099999999999</v>
      </c>
      <c r="Z231" s="27">
        <v>0.14749999999999999</v>
      </c>
      <c r="AA231" s="27">
        <f t="shared" si="924"/>
        <v>0.49309999999999998</v>
      </c>
      <c r="AB231" s="27">
        <f t="shared" si="876"/>
        <v>6.5099999999999991E-2</v>
      </c>
      <c r="AC231" s="27">
        <f t="shared" si="905"/>
        <v>0.55820000000000003</v>
      </c>
      <c r="AD231" s="27"/>
      <c r="AE231" s="29">
        <f t="shared" ref="AE231:AE236" si="944">AE230</f>
        <v>5.3589000000000002</v>
      </c>
      <c r="AF231" s="52">
        <v>0.49309999999999998</v>
      </c>
      <c r="AG231" s="27">
        <f t="shared" si="878"/>
        <v>0.10730000000000001</v>
      </c>
      <c r="AH231" s="27">
        <f t="shared" si="906"/>
        <v>0.60040000000000004</v>
      </c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9">
        <f t="shared" ref="BB231:BB236" si="945">BB230</f>
        <v>20.482099999999999</v>
      </c>
      <c r="BC231" s="27">
        <f t="shared" si="831"/>
        <v>0.14749999999999999</v>
      </c>
      <c r="BD231" s="27">
        <f t="shared" si="832"/>
        <v>0.49309999999999998</v>
      </c>
      <c r="BE231" s="27">
        <f t="shared" si="880"/>
        <v>5.8899999999999994E-2</v>
      </c>
      <c r="BF231" s="27">
        <f t="shared" si="907"/>
        <v>0.55199999999999994</v>
      </c>
      <c r="BG231" s="27"/>
      <c r="BH231" s="29">
        <f t="shared" ref="BH231:BH236" si="946">BH230</f>
        <v>128.5479</v>
      </c>
      <c r="BI231" s="27">
        <v>8.3299999999999999E-2</v>
      </c>
      <c r="BJ231" s="27">
        <f t="shared" si="925"/>
        <v>0.49309999999999998</v>
      </c>
      <c r="BK231" s="27">
        <f t="shared" si="882"/>
        <v>5.1499999999999997E-2</v>
      </c>
      <c r="BL231" s="27">
        <f t="shared" si="908"/>
        <v>0.54459999999999997</v>
      </c>
      <c r="BM231" s="27"/>
      <c r="BN231" s="27"/>
      <c r="BO231" s="27"/>
      <c r="BP231" s="27"/>
      <c r="BQ231" s="27"/>
      <c r="BR231" s="27"/>
      <c r="BS231" s="27"/>
      <c r="BT231" s="127" t="s">
        <v>30</v>
      </c>
      <c r="BU231" s="133"/>
      <c r="BV231" s="133"/>
      <c r="BW231" s="133"/>
      <c r="BX231" s="133"/>
      <c r="BY231" s="31"/>
      <c r="BZ231" s="29">
        <f t="shared" ref="BZ231:BZ236" si="947">BZ230</f>
        <v>5.3589000000000002</v>
      </c>
      <c r="CA231" s="27">
        <v>0</v>
      </c>
      <c r="CB231" s="27">
        <f t="shared" si="926"/>
        <v>0.49309999999999998</v>
      </c>
      <c r="CC231" s="27">
        <f t="shared" si="884"/>
        <v>0.10730000000000001</v>
      </c>
      <c r="CD231" s="27">
        <f t="shared" si="927"/>
        <v>0.60040000000000004</v>
      </c>
      <c r="CE231" s="28"/>
      <c r="CF231" s="29">
        <f t="shared" ref="CF231:CF236" si="948">CF230</f>
        <v>230.8931</v>
      </c>
      <c r="CG231" s="27">
        <v>6.4899999999999999E-2</v>
      </c>
      <c r="CH231" s="27">
        <f t="shared" si="928"/>
        <v>0.49309999999999998</v>
      </c>
      <c r="CI231" s="27">
        <f t="shared" si="886"/>
        <v>4.24E-2</v>
      </c>
      <c r="CJ231" s="27">
        <f t="shared" si="929"/>
        <v>0.53549999999999998</v>
      </c>
      <c r="CK231" s="28"/>
      <c r="CL231" s="29">
        <f t="shared" ref="CL231:CL236" si="949">CL230</f>
        <v>2.2191999999999998</v>
      </c>
      <c r="CM231" s="27">
        <v>0</v>
      </c>
      <c r="CN231" s="27">
        <v>0.1341</v>
      </c>
      <c r="CO231" s="27">
        <f t="shared" si="930"/>
        <v>0.1341</v>
      </c>
      <c r="CP231" s="28"/>
      <c r="CQ231" s="29">
        <f t="shared" ref="CQ231:CQ236" si="950">CQ230</f>
        <v>3.1396999999999999</v>
      </c>
      <c r="CR231" s="27">
        <f t="shared" si="931"/>
        <v>0</v>
      </c>
      <c r="CS231" s="27">
        <f t="shared" si="931"/>
        <v>0.1341</v>
      </c>
      <c r="CT231" s="27">
        <f t="shared" si="910"/>
        <v>0.1341</v>
      </c>
      <c r="CU231" s="28"/>
      <c r="CV231" s="29">
        <f t="shared" ref="CV231:CV236" si="951">CV230</f>
        <v>5.6712999999999996</v>
      </c>
      <c r="CW231" s="27">
        <f t="shared" si="911"/>
        <v>0</v>
      </c>
      <c r="CX231" s="27">
        <v>7.9100000000000004E-2</v>
      </c>
      <c r="CY231" s="27">
        <f t="shared" si="912"/>
        <v>7.9100000000000004E-2</v>
      </c>
      <c r="CZ231" s="28"/>
      <c r="DA231" s="29">
        <f t="shared" ref="DA231:DA236" si="952">DA230</f>
        <v>6.5918000000000001</v>
      </c>
      <c r="DB231" s="27">
        <f t="shared" si="932"/>
        <v>0</v>
      </c>
      <c r="DC231" s="29">
        <f t="shared" si="932"/>
        <v>7.9100000000000004E-2</v>
      </c>
      <c r="DD231" s="27">
        <f t="shared" si="914"/>
        <v>7.9100000000000004E-2</v>
      </c>
      <c r="DE231" s="27"/>
      <c r="DF231" s="29">
        <f t="shared" ref="DF231:DF236" si="953">DF230</f>
        <v>20.794499999999999</v>
      </c>
      <c r="DG231" s="27">
        <f t="shared" si="933"/>
        <v>0.14749999999999999</v>
      </c>
      <c r="DH231" s="27">
        <f t="shared" si="915"/>
        <v>0</v>
      </c>
      <c r="DI231" s="27">
        <v>3.6299999999999999E-2</v>
      </c>
      <c r="DJ231" s="27">
        <f t="shared" si="934"/>
        <v>3.6299999999999999E-2</v>
      </c>
      <c r="DK231" s="28"/>
      <c r="DL231" s="29">
        <f t="shared" ref="DL231:DL236" si="954">DL230</f>
        <v>21.715</v>
      </c>
      <c r="DM231" s="27">
        <f t="shared" si="935"/>
        <v>0.14749999999999999</v>
      </c>
      <c r="DN231" s="27">
        <f t="shared" si="935"/>
        <v>0</v>
      </c>
      <c r="DO231" s="27">
        <f t="shared" si="935"/>
        <v>3.6299999999999999E-2</v>
      </c>
      <c r="DP231" s="27">
        <f t="shared" si="916"/>
        <v>3.6299999999999999E-2</v>
      </c>
      <c r="DQ231" s="27"/>
      <c r="DR231" s="29">
        <f t="shared" ref="DR231:DR236" si="955">DR230</f>
        <v>128.8603</v>
      </c>
      <c r="DS231" s="27">
        <f t="shared" si="936"/>
        <v>8.3299999999999999E-2</v>
      </c>
      <c r="DT231" s="27">
        <f t="shared" si="917"/>
        <v>0</v>
      </c>
      <c r="DU231" s="29">
        <v>2.8899999999999999E-2</v>
      </c>
      <c r="DV231" s="27">
        <f t="shared" si="937"/>
        <v>2.8899999999999999E-2</v>
      </c>
      <c r="DW231" s="28"/>
      <c r="DX231" s="29">
        <f t="shared" ref="DX231:DX236" si="956">DX230</f>
        <v>129.7808</v>
      </c>
      <c r="DY231" s="27">
        <f t="shared" si="938"/>
        <v>8.3299999999999999E-2</v>
      </c>
      <c r="DZ231" s="27">
        <f t="shared" si="938"/>
        <v>0</v>
      </c>
      <c r="EA231" s="27">
        <f t="shared" si="938"/>
        <v>2.8899999999999999E-2</v>
      </c>
      <c r="EB231" s="27">
        <f t="shared" si="918"/>
        <v>2.8899999999999999E-2</v>
      </c>
      <c r="EC231" s="27"/>
      <c r="ED231" s="27"/>
      <c r="EE231" s="27"/>
      <c r="EF231" s="27"/>
      <c r="EG231" s="27"/>
      <c r="EH231" s="27"/>
      <c r="EI231" s="27"/>
      <c r="EJ231" s="127" t="s">
        <v>30</v>
      </c>
      <c r="EK231" s="133"/>
      <c r="EL231" s="133"/>
      <c r="EM231" s="133"/>
      <c r="EN231" s="133"/>
      <c r="EO231" s="31"/>
      <c r="EP231" s="29">
        <f t="shared" ref="EP231:EP236" si="957">EP230</f>
        <v>3.1396999999999999</v>
      </c>
      <c r="EQ231" s="27">
        <v>0</v>
      </c>
      <c r="ER231" s="27">
        <v>0</v>
      </c>
      <c r="ES231" s="27">
        <v>0.1341</v>
      </c>
      <c r="ET231" s="27">
        <f t="shared" si="939"/>
        <v>0.1341</v>
      </c>
      <c r="EU231" s="31"/>
      <c r="EV231" s="29">
        <f t="shared" ref="EV231:EV236" si="958">EV230</f>
        <v>6.5918000000000001</v>
      </c>
      <c r="EW231" s="27">
        <v>0</v>
      </c>
      <c r="EX231" s="27">
        <v>0</v>
      </c>
      <c r="EY231" s="27">
        <v>7.9100000000000004E-2</v>
      </c>
      <c r="EZ231" s="27">
        <f t="shared" si="940"/>
        <v>7.9100000000000004E-2</v>
      </c>
      <c r="FA231" s="31"/>
      <c r="FB231" s="29">
        <f t="shared" ref="FB231:FB236" si="959">FB230</f>
        <v>21.715</v>
      </c>
      <c r="FC231" s="27">
        <v>0.14749999999999999</v>
      </c>
      <c r="FD231" s="27">
        <v>0</v>
      </c>
      <c r="FE231" s="27">
        <v>3.6299999999999999E-2</v>
      </c>
      <c r="FF231" s="27">
        <f t="shared" si="941"/>
        <v>3.6299999999999999E-2</v>
      </c>
      <c r="FG231" s="31"/>
      <c r="FH231" s="29">
        <f t="shared" ref="FH231:FH236" si="960">FH230</f>
        <v>129.7808</v>
      </c>
      <c r="FI231" s="27">
        <v>8.3299999999999999E-2</v>
      </c>
      <c r="FJ231" s="27">
        <v>0</v>
      </c>
      <c r="FK231" s="27">
        <v>2.8899999999999999E-2</v>
      </c>
      <c r="FL231" s="27">
        <f t="shared" si="942"/>
        <v>2.8899999999999999E-2</v>
      </c>
      <c r="FM231" s="31"/>
      <c r="FN231" s="32">
        <f t="shared" si="845"/>
        <v>7</v>
      </c>
      <c r="FO231" s="32">
        <f t="shared" si="846"/>
        <v>2010</v>
      </c>
    </row>
    <row r="232" spans="2:274" ht="15" x14ac:dyDescent="0.2">
      <c r="B232" s="32">
        <v>2010</v>
      </c>
      <c r="C232" s="32">
        <v>8</v>
      </c>
      <c r="D232" s="27"/>
      <c r="E232" s="29">
        <v>0.2301</v>
      </c>
      <c r="F232" s="27">
        <v>0.46489999999999998</v>
      </c>
      <c r="G232" s="27">
        <f t="shared" si="871"/>
        <v>0.34279999999999999</v>
      </c>
      <c r="H232" s="27">
        <f t="shared" si="901"/>
        <v>0.80769999999999997</v>
      </c>
      <c r="I232" s="27"/>
      <c r="J232" s="29">
        <v>0.2301</v>
      </c>
      <c r="K232" s="27">
        <f t="shared" si="902"/>
        <v>0.46489999999999998</v>
      </c>
      <c r="L232" s="27">
        <f t="shared" si="872"/>
        <v>0.34279999999999999</v>
      </c>
      <c r="M232" s="27">
        <f t="shared" si="919"/>
        <v>0.80769999999999997</v>
      </c>
      <c r="N232" s="27"/>
      <c r="O232" s="29">
        <v>0.69040000000000001</v>
      </c>
      <c r="P232" s="27">
        <f t="shared" si="922"/>
        <v>0.46489999999999998</v>
      </c>
      <c r="Q232" s="27">
        <f t="shared" si="873"/>
        <v>0.2034</v>
      </c>
      <c r="R232" s="27">
        <f t="shared" si="903"/>
        <v>0.66830000000000001</v>
      </c>
      <c r="S232" s="27"/>
      <c r="T232" s="29">
        <v>3.1233</v>
      </c>
      <c r="U232" s="27">
        <f t="shared" si="923"/>
        <v>0.46489999999999998</v>
      </c>
      <c r="V232" s="27">
        <f t="shared" si="874"/>
        <v>0.1361</v>
      </c>
      <c r="W232" s="27">
        <f t="shared" si="904"/>
        <v>0.60099999999999998</v>
      </c>
      <c r="X232" s="27"/>
      <c r="Y232" s="29">
        <f t="shared" si="943"/>
        <v>20.482099999999999</v>
      </c>
      <c r="Z232" s="27">
        <v>0.14749999999999999</v>
      </c>
      <c r="AA232" s="27">
        <f t="shared" si="924"/>
        <v>0.46489999999999998</v>
      </c>
      <c r="AB232" s="27">
        <f t="shared" si="876"/>
        <v>6.5099999999999991E-2</v>
      </c>
      <c r="AC232" s="27">
        <f t="shared" si="905"/>
        <v>0.53</v>
      </c>
      <c r="AD232" s="27"/>
      <c r="AE232" s="29">
        <f t="shared" si="944"/>
        <v>5.3589000000000002</v>
      </c>
      <c r="AF232" s="52">
        <v>0.46489999999999998</v>
      </c>
      <c r="AG232" s="27">
        <f t="shared" si="878"/>
        <v>0.10730000000000001</v>
      </c>
      <c r="AH232" s="27">
        <f t="shared" si="906"/>
        <v>0.57220000000000004</v>
      </c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9">
        <f t="shared" si="945"/>
        <v>20.482099999999999</v>
      </c>
      <c r="BC232" s="27">
        <f t="shared" si="831"/>
        <v>0.14749999999999999</v>
      </c>
      <c r="BD232" s="27">
        <f t="shared" si="832"/>
        <v>0.46489999999999998</v>
      </c>
      <c r="BE232" s="27">
        <f t="shared" si="880"/>
        <v>5.8899999999999994E-2</v>
      </c>
      <c r="BF232" s="27">
        <f t="shared" si="907"/>
        <v>0.52379999999999993</v>
      </c>
      <c r="BG232" s="27"/>
      <c r="BH232" s="29">
        <f t="shared" si="946"/>
        <v>128.5479</v>
      </c>
      <c r="BI232" s="27">
        <v>8.3299999999999999E-2</v>
      </c>
      <c r="BJ232" s="27">
        <f t="shared" si="925"/>
        <v>0.46489999999999998</v>
      </c>
      <c r="BK232" s="27">
        <f t="shared" si="882"/>
        <v>5.1499999999999997E-2</v>
      </c>
      <c r="BL232" s="27">
        <f t="shared" si="908"/>
        <v>0.51639999999999997</v>
      </c>
      <c r="BM232" s="27"/>
      <c r="BN232" s="27"/>
      <c r="BO232" s="27"/>
      <c r="BP232" s="27"/>
      <c r="BQ232" s="27"/>
      <c r="BR232" s="27"/>
      <c r="BS232" s="27"/>
      <c r="BT232" s="127" t="s">
        <v>30</v>
      </c>
      <c r="BU232" s="133"/>
      <c r="BV232" s="133"/>
      <c r="BW232" s="133"/>
      <c r="BX232" s="133"/>
      <c r="BY232" s="31"/>
      <c r="BZ232" s="29">
        <f t="shared" si="947"/>
        <v>5.3589000000000002</v>
      </c>
      <c r="CA232" s="27">
        <v>0</v>
      </c>
      <c r="CB232" s="27">
        <f t="shared" si="926"/>
        <v>0.46489999999999998</v>
      </c>
      <c r="CC232" s="27">
        <f t="shared" si="884"/>
        <v>0.10730000000000001</v>
      </c>
      <c r="CD232" s="27">
        <f t="shared" si="927"/>
        <v>0.57220000000000004</v>
      </c>
      <c r="CE232" s="28"/>
      <c r="CF232" s="29">
        <f t="shared" si="948"/>
        <v>230.8931</v>
      </c>
      <c r="CG232" s="27">
        <v>6.4899999999999999E-2</v>
      </c>
      <c r="CH232" s="27">
        <f t="shared" si="928"/>
        <v>0.46489999999999998</v>
      </c>
      <c r="CI232" s="27">
        <f t="shared" si="886"/>
        <v>4.24E-2</v>
      </c>
      <c r="CJ232" s="27">
        <f t="shared" si="929"/>
        <v>0.50729999999999997</v>
      </c>
      <c r="CK232" s="28"/>
      <c r="CL232" s="29">
        <f t="shared" si="949"/>
        <v>2.2191999999999998</v>
      </c>
      <c r="CM232" s="27">
        <v>0</v>
      </c>
      <c r="CN232" s="27">
        <v>0.1341</v>
      </c>
      <c r="CO232" s="27">
        <f t="shared" si="930"/>
        <v>0.1341</v>
      </c>
      <c r="CP232" s="28"/>
      <c r="CQ232" s="29">
        <f t="shared" si="950"/>
        <v>3.1396999999999999</v>
      </c>
      <c r="CR232" s="27">
        <f t="shared" si="931"/>
        <v>0</v>
      </c>
      <c r="CS232" s="27">
        <f t="shared" si="931"/>
        <v>0.1341</v>
      </c>
      <c r="CT232" s="27">
        <f t="shared" si="910"/>
        <v>0.1341</v>
      </c>
      <c r="CU232" s="28"/>
      <c r="CV232" s="29">
        <f t="shared" si="951"/>
        <v>5.6712999999999996</v>
      </c>
      <c r="CW232" s="27">
        <f t="shared" si="911"/>
        <v>0</v>
      </c>
      <c r="CX232" s="27">
        <v>7.9100000000000004E-2</v>
      </c>
      <c r="CY232" s="27">
        <f t="shared" si="912"/>
        <v>7.9100000000000004E-2</v>
      </c>
      <c r="CZ232" s="28"/>
      <c r="DA232" s="29">
        <f t="shared" si="952"/>
        <v>6.5918000000000001</v>
      </c>
      <c r="DB232" s="27">
        <f t="shared" si="932"/>
        <v>0</v>
      </c>
      <c r="DC232" s="29">
        <f t="shared" si="932"/>
        <v>7.9100000000000004E-2</v>
      </c>
      <c r="DD232" s="27">
        <f t="shared" si="914"/>
        <v>7.9100000000000004E-2</v>
      </c>
      <c r="DE232" s="27"/>
      <c r="DF232" s="29">
        <f t="shared" si="953"/>
        <v>20.794499999999999</v>
      </c>
      <c r="DG232" s="27">
        <f t="shared" si="933"/>
        <v>0.14749999999999999</v>
      </c>
      <c r="DH232" s="27">
        <f t="shared" si="915"/>
        <v>0</v>
      </c>
      <c r="DI232" s="27">
        <v>3.6299999999999999E-2</v>
      </c>
      <c r="DJ232" s="27">
        <f t="shared" si="934"/>
        <v>3.6299999999999999E-2</v>
      </c>
      <c r="DK232" s="28"/>
      <c r="DL232" s="29">
        <f t="shared" si="954"/>
        <v>21.715</v>
      </c>
      <c r="DM232" s="27">
        <f t="shared" ref="DM232:DO233" si="961">+DG232</f>
        <v>0.14749999999999999</v>
      </c>
      <c r="DN232" s="27">
        <f t="shared" si="961"/>
        <v>0</v>
      </c>
      <c r="DO232" s="27">
        <f t="shared" si="961"/>
        <v>3.6299999999999999E-2</v>
      </c>
      <c r="DP232" s="27">
        <f t="shared" si="916"/>
        <v>3.6299999999999999E-2</v>
      </c>
      <c r="DQ232" s="27"/>
      <c r="DR232" s="29">
        <f t="shared" si="955"/>
        <v>128.8603</v>
      </c>
      <c r="DS232" s="27">
        <f t="shared" si="936"/>
        <v>8.3299999999999999E-2</v>
      </c>
      <c r="DT232" s="27">
        <f t="shared" si="917"/>
        <v>0</v>
      </c>
      <c r="DU232" s="29">
        <v>2.8899999999999999E-2</v>
      </c>
      <c r="DV232" s="27">
        <f t="shared" si="937"/>
        <v>2.8899999999999999E-2</v>
      </c>
      <c r="DW232" s="28"/>
      <c r="DX232" s="29">
        <f t="shared" si="956"/>
        <v>129.7808</v>
      </c>
      <c r="DY232" s="27">
        <f t="shared" ref="DY232:EA233" si="962">+DS232</f>
        <v>8.3299999999999999E-2</v>
      </c>
      <c r="DZ232" s="27">
        <f t="shared" si="962"/>
        <v>0</v>
      </c>
      <c r="EA232" s="27">
        <f t="shared" si="962"/>
        <v>2.8899999999999999E-2</v>
      </c>
      <c r="EB232" s="27">
        <f t="shared" si="918"/>
        <v>2.8899999999999999E-2</v>
      </c>
      <c r="EC232" s="27"/>
      <c r="ED232" s="27"/>
      <c r="EE232" s="27"/>
      <c r="EF232" s="27"/>
      <c r="EG232" s="27"/>
      <c r="EH232" s="27"/>
      <c r="EI232" s="27"/>
      <c r="EJ232" s="127" t="s">
        <v>30</v>
      </c>
      <c r="EK232" s="133"/>
      <c r="EL232" s="133"/>
      <c r="EM232" s="133"/>
      <c r="EN232" s="133"/>
      <c r="EO232" s="31"/>
      <c r="EP232" s="29">
        <f t="shared" si="957"/>
        <v>3.1396999999999999</v>
      </c>
      <c r="EQ232" s="27">
        <v>0</v>
      </c>
      <c r="ER232" s="27">
        <v>0</v>
      </c>
      <c r="ES232" s="27">
        <v>0.1341</v>
      </c>
      <c r="ET232" s="27">
        <f t="shared" si="939"/>
        <v>0.1341</v>
      </c>
      <c r="EU232" s="31"/>
      <c r="EV232" s="29">
        <f t="shared" si="958"/>
        <v>6.5918000000000001</v>
      </c>
      <c r="EW232" s="27">
        <v>0</v>
      </c>
      <c r="EX232" s="27">
        <v>0</v>
      </c>
      <c r="EY232" s="27">
        <v>7.9100000000000004E-2</v>
      </c>
      <c r="EZ232" s="27">
        <f t="shared" si="940"/>
        <v>7.9100000000000004E-2</v>
      </c>
      <c r="FA232" s="31"/>
      <c r="FB232" s="29">
        <f t="shared" si="959"/>
        <v>21.715</v>
      </c>
      <c r="FC232" s="27">
        <v>0.14749999999999999</v>
      </c>
      <c r="FD232" s="27">
        <v>0</v>
      </c>
      <c r="FE232" s="27">
        <v>3.6299999999999999E-2</v>
      </c>
      <c r="FF232" s="27">
        <f t="shared" si="941"/>
        <v>3.6299999999999999E-2</v>
      </c>
      <c r="FG232" s="31"/>
      <c r="FH232" s="29">
        <f t="shared" si="960"/>
        <v>129.7808</v>
      </c>
      <c r="FI232" s="27">
        <v>8.3299999999999999E-2</v>
      </c>
      <c r="FJ232" s="27">
        <v>0</v>
      </c>
      <c r="FK232" s="27">
        <v>2.8899999999999999E-2</v>
      </c>
      <c r="FL232" s="27">
        <f t="shared" si="942"/>
        <v>2.8899999999999999E-2</v>
      </c>
      <c r="FM232" s="31"/>
      <c r="FN232" s="32">
        <f t="shared" si="845"/>
        <v>8</v>
      </c>
      <c r="FO232" s="32">
        <f t="shared" si="846"/>
        <v>2010</v>
      </c>
    </row>
    <row r="233" spans="2:274" ht="15" x14ac:dyDescent="0.2">
      <c r="B233" s="32">
        <v>2010</v>
      </c>
      <c r="C233" s="32">
        <v>9</v>
      </c>
      <c r="D233" s="27"/>
      <c r="E233" s="29">
        <v>0.2301</v>
      </c>
      <c r="F233" s="27">
        <v>0.38500000000000001</v>
      </c>
      <c r="G233" s="27">
        <f t="shared" si="871"/>
        <v>0.34279999999999999</v>
      </c>
      <c r="H233" s="27">
        <f>(F233+G233)</f>
        <v>0.7278</v>
      </c>
      <c r="I233" s="27"/>
      <c r="J233" s="29">
        <v>0.2301</v>
      </c>
      <c r="K233" s="27">
        <f>+F233</f>
        <v>0.38500000000000001</v>
      </c>
      <c r="L233" s="27">
        <f t="shared" si="872"/>
        <v>0.34279999999999999</v>
      </c>
      <c r="M233" s="27">
        <f t="shared" si="919"/>
        <v>0.7278</v>
      </c>
      <c r="N233" s="27"/>
      <c r="O233" s="29">
        <v>0.69040000000000001</v>
      </c>
      <c r="P233" s="27">
        <f t="shared" si="922"/>
        <v>0.38500000000000001</v>
      </c>
      <c r="Q233" s="27">
        <f t="shared" si="873"/>
        <v>0.2034</v>
      </c>
      <c r="R233" s="27">
        <f>(P233+Q233)</f>
        <v>0.58840000000000003</v>
      </c>
      <c r="S233" s="27"/>
      <c r="T233" s="29">
        <v>3.1233</v>
      </c>
      <c r="U233" s="27">
        <f t="shared" si="923"/>
        <v>0.38500000000000001</v>
      </c>
      <c r="V233" s="27">
        <f t="shared" si="874"/>
        <v>0.1361</v>
      </c>
      <c r="W233" s="27">
        <f>(U233+V233)</f>
        <v>0.52110000000000001</v>
      </c>
      <c r="X233" s="27"/>
      <c r="Y233" s="29">
        <f t="shared" si="943"/>
        <v>20.482099999999999</v>
      </c>
      <c r="Z233" s="27">
        <v>0.14749999999999999</v>
      </c>
      <c r="AA233" s="27">
        <f t="shared" si="924"/>
        <v>0.38500000000000001</v>
      </c>
      <c r="AB233" s="27">
        <f t="shared" si="876"/>
        <v>6.5099999999999991E-2</v>
      </c>
      <c r="AC233" s="27">
        <f>(AA233+AB233)</f>
        <v>0.4501</v>
      </c>
      <c r="AD233" s="27"/>
      <c r="AE233" s="29">
        <f t="shared" si="944"/>
        <v>5.3589000000000002</v>
      </c>
      <c r="AF233" s="52">
        <v>0.38500000000000001</v>
      </c>
      <c r="AG233" s="27">
        <f t="shared" si="878"/>
        <v>0.10730000000000001</v>
      </c>
      <c r="AH233" s="27">
        <f>(AF233+AG233)</f>
        <v>0.49230000000000002</v>
      </c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9">
        <f t="shared" si="945"/>
        <v>20.482099999999999</v>
      </c>
      <c r="BC233" s="27">
        <f t="shared" si="831"/>
        <v>0.14749999999999999</v>
      </c>
      <c r="BD233" s="27">
        <f t="shared" si="832"/>
        <v>0.38500000000000001</v>
      </c>
      <c r="BE233" s="27">
        <f t="shared" si="880"/>
        <v>5.8899999999999994E-2</v>
      </c>
      <c r="BF233" s="27">
        <f>(BD233+BE233)</f>
        <v>0.44390000000000002</v>
      </c>
      <c r="BG233" s="27"/>
      <c r="BH233" s="29">
        <f t="shared" si="946"/>
        <v>128.5479</v>
      </c>
      <c r="BI233" s="27">
        <v>8.3299999999999999E-2</v>
      </c>
      <c r="BJ233" s="27">
        <f t="shared" si="925"/>
        <v>0.38500000000000001</v>
      </c>
      <c r="BK233" s="27">
        <f t="shared" si="882"/>
        <v>5.1499999999999997E-2</v>
      </c>
      <c r="BL233" s="27">
        <f>(BJ233+BK233)</f>
        <v>0.4365</v>
      </c>
      <c r="BM233" s="27"/>
      <c r="BN233" s="27"/>
      <c r="BO233" s="27"/>
      <c r="BP233" s="27"/>
      <c r="BQ233" s="27"/>
      <c r="BR233" s="27"/>
      <c r="BS233" s="27"/>
      <c r="BT233" s="127" t="s">
        <v>30</v>
      </c>
      <c r="BU233" s="133"/>
      <c r="BV233" s="133"/>
      <c r="BW233" s="133"/>
      <c r="BX233" s="133"/>
      <c r="BY233" s="31"/>
      <c r="BZ233" s="29">
        <f t="shared" si="947"/>
        <v>5.3589000000000002</v>
      </c>
      <c r="CA233" s="27">
        <v>0</v>
      </c>
      <c r="CB233" s="27">
        <f t="shared" si="926"/>
        <v>0.38500000000000001</v>
      </c>
      <c r="CC233" s="27">
        <f t="shared" si="884"/>
        <v>0.10730000000000001</v>
      </c>
      <c r="CD233" s="27">
        <f t="shared" si="927"/>
        <v>0.49230000000000002</v>
      </c>
      <c r="CE233" s="28"/>
      <c r="CF233" s="29">
        <f t="shared" si="948"/>
        <v>230.8931</v>
      </c>
      <c r="CG233" s="27">
        <v>6.4899999999999999E-2</v>
      </c>
      <c r="CH233" s="27">
        <f t="shared" si="928"/>
        <v>0.38500000000000001</v>
      </c>
      <c r="CI233" s="27">
        <f t="shared" si="886"/>
        <v>4.24E-2</v>
      </c>
      <c r="CJ233" s="27">
        <f t="shared" si="929"/>
        <v>0.4274</v>
      </c>
      <c r="CK233" s="28"/>
      <c r="CL233" s="29">
        <f t="shared" si="949"/>
        <v>2.2191999999999998</v>
      </c>
      <c r="CM233" s="27">
        <v>0</v>
      </c>
      <c r="CN233" s="27">
        <v>0.1341</v>
      </c>
      <c r="CO233" s="27">
        <f t="shared" si="930"/>
        <v>0.1341</v>
      </c>
      <c r="CP233" s="28"/>
      <c r="CQ233" s="29">
        <f t="shared" si="950"/>
        <v>3.1396999999999999</v>
      </c>
      <c r="CR233" s="27">
        <f t="shared" ref="CR233:CS235" si="963">+CM233</f>
        <v>0</v>
      </c>
      <c r="CS233" s="27">
        <f t="shared" si="963"/>
        <v>0.1341</v>
      </c>
      <c r="CT233" s="27">
        <f>(CR233+CS233)</f>
        <v>0.1341</v>
      </c>
      <c r="CU233" s="28"/>
      <c r="CV233" s="29">
        <f t="shared" si="951"/>
        <v>5.6712999999999996</v>
      </c>
      <c r="CW233" s="27">
        <f>+CR233</f>
        <v>0</v>
      </c>
      <c r="CX233" s="27">
        <v>7.9100000000000004E-2</v>
      </c>
      <c r="CY233" s="27">
        <f>(CW233+CX233)</f>
        <v>7.9100000000000004E-2</v>
      </c>
      <c r="CZ233" s="28"/>
      <c r="DA233" s="29">
        <f t="shared" si="952"/>
        <v>6.5918000000000001</v>
      </c>
      <c r="DB233" s="27">
        <f t="shared" ref="DB233:DC235" si="964">+CW233</f>
        <v>0</v>
      </c>
      <c r="DC233" s="29">
        <f t="shared" si="964"/>
        <v>7.9100000000000004E-2</v>
      </c>
      <c r="DD233" s="27">
        <f>(DB233+DC233)</f>
        <v>7.9100000000000004E-2</v>
      </c>
      <c r="DE233" s="27"/>
      <c r="DF233" s="29">
        <f t="shared" si="953"/>
        <v>20.794499999999999</v>
      </c>
      <c r="DG233" s="27">
        <f t="shared" si="933"/>
        <v>0.14749999999999999</v>
      </c>
      <c r="DH233" s="27">
        <f>+DB233</f>
        <v>0</v>
      </c>
      <c r="DI233" s="27">
        <v>3.6299999999999999E-2</v>
      </c>
      <c r="DJ233" s="27">
        <f t="shared" si="934"/>
        <v>3.6299999999999999E-2</v>
      </c>
      <c r="DK233" s="28"/>
      <c r="DL233" s="29">
        <f t="shared" si="954"/>
        <v>21.715</v>
      </c>
      <c r="DM233" s="27">
        <f t="shared" si="961"/>
        <v>0.14749999999999999</v>
      </c>
      <c r="DN233" s="27">
        <f t="shared" si="961"/>
        <v>0</v>
      </c>
      <c r="DO233" s="27">
        <f t="shared" si="961"/>
        <v>3.6299999999999999E-2</v>
      </c>
      <c r="DP233" s="27">
        <f>(DN233+DO233)</f>
        <v>3.6299999999999999E-2</v>
      </c>
      <c r="DQ233" s="27"/>
      <c r="DR233" s="29">
        <f t="shared" si="955"/>
        <v>128.8603</v>
      </c>
      <c r="DS233" s="27">
        <f t="shared" si="936"/>
        <v>8.3299999999999999E-2</v>
      </c>
      <c r="DT233" s="27">
        <f>+DN233</f>
        <v>0</v>
      </c>
      <c r="DU233" s="29">
        <v>2.8899999999999999E-2</v>
      </c>
      <c r="DV233" s="27">
        <f t="shared" si="937"/>
        <v>2.8899999999999999E-2</v>
      </c>
      <c r="DW233" s="28"/>
      <c r="DX233" s="29">
        <f t="shared" si="956"/>
        <v>129.7808</v>
      </c>
      <c r="DY233" s="27">
        <f t="shared" si="962"/>
        <v>8.3299999999999999E-2</v>
      </c>
      <c r="DZ233" s="27">
        <f t="shared" si="962"/>
        <v>0</v>
      </c>
      <c r="EA233" s="27">
        <f t="shared" si="962"/>
        <v>2.8899999999999999E-2</v>
      </c>
      <c r="EB233" s="27">
        <f>(DZ233+EA233)</f>
        <v>2.8899999999999999E-2</v>
      </c>
      <c r="EC233" s="27"/>
      <c r="ED233" s="27"/>
      <c r="EE233" s="27"/>
      <c r="EF233" s="27"/>
      <c r="EG233" s="27"/>
      <c r="EH233" s="27"/>
      <c r="EI233" s="27"/>
      <c r="EJ233" s="127" t="s">
        <v>30</v>
      </c>
      <c r="EK233" s="133"/>
      <c r="EL233" s="133"/>
      <c r="EM233" s="133"/>
      <c r="EN233" s="133"/>
      <c r="EO233" s="31"/>
      <c r="EP233" s="29">
        <f t="shared" si="957"/>
        <v>3.1396999999999999</v>
      </c>
      <c r="EQ233" s="27">
        <v>0</v>
      </c>
      <c r="ER233" s="27">
        <v>0</v>
      </c>
      <c r="ES233" s="27">
        <v>0.1341</v>
      </c>
      <c r="ET233" s="27">
        <f t="shared" si="939"/>
        <v>0.1341</v>
      </c>
      <c r="EU233" s="31"/>
      <c r="EV233" s="29">
        <f t="shared" si="958"/>
        <v>6.5918000000000001</v>
      </c>
      <c r="EW233" s="27">
        <v>0</v>
      </c>
      <c r="EX233" s="27">
        <v>0</v>
      </c>
      <c r="EY233" s="27">
        <v>7.9100000000000004E-2</v>
      </c>
      <c r="EZ233" s="27">
        <f t="shared" si="940"/>
        <v>7.9100000000000004E-2</v>
      </c>
      <c r="FA233" s="31"/>
      <c r="FB233" s="29">
        <f t="shared" si="959"/>
        <v>21.715</v>
      </c>
      <c r="FC233" s="27">
        <v>0.14749999999999999</v>
      </c>
      <c r="FD233" s="27">
        <v>0</v>
      </c>
      <c r="FE233" s="27">
        <v>3.6299999999999999E-2</v>
      </c>
      <c r="FF233" s="27">
        <f t="shared" si="941"/>
        <v>3.6299999999999999E-2</v>
      </c>
      <c r="FG233" s="31"/>
      <c r="FH233" s="29">
        <f t="shared" si="960"/>
        <v>129.7808</v>
      </c>
      <c r="FI233" s="27">
        <v>8.3299999999999999E-2</v>
      </c>
      <c r="FJ233" s="27">
        <v>0</v>
      </c>
      <c r="FK233" s="27">
        <v>2.8899999999999999E-2</v>
      </c>
      <c r="FL233" s="27">
        <f t="shared" si="942"/>
        <v>2.8899999999999999E-2</v>
      </c>
      <c r="FM233" s="31"/>
      <c r="FN233" s="32">
        <f t="shared" si="845"/>
        <v>9</v>
      </c>
      <c r="FO233" s="32">
        <f t="shared" si="846"/>
        <v>2010</v>
      </c>
    </row>
    <row r="234" spans="2:274" ht="15" x14ac:dyDescent="0.2">
      <c r="B234" s="32">
        <v>2010</v>
      </c>
      <c r="C234" s="32">
        <v>10</v>
      </c>
      <c r="D234" s="27"/>
      <c r="E234" s="29">
        <v>0.2301</v>
      </c>
      <c r="F234" s="27">
        <v>0.39850000000000002</v>
      </c>
      <c r="G234" s="27">
        <f t="shared" si="871"/>
        <v>0.34279999999999999</v>
      </c>
      <c r="H234" s="27">
        <f>(F234+G234)</f>
        <v>0.74130000000000007</v>
      </c>
      <c r="I234" s="27"/>
      <c r="J234" s="29">
        <v>0.2301</v>
      </c>
      <c r="K234" s="27">
        <f>+F234</f>
        <v>0.39850000000000002</v>
      </c>
      <c r="L234" s="27">
        <f t="shared" si="872"/>
        <v>0.34279999999999999</v>
      </c>
      <c r="M234" s="27">
        <f>(K234+L234)</f>
        <v>0.74130000000000007</v>
      </c>
      <c r="N234" s="27"/>
      <c r="O234" s="29">
        <v>0.69040000000000001</v>
      </c>
      <c r="P234" s="27">
        <f t="shared" si="922"/>
        <v>0.39850000000000002</v>
      </c>
      <c r="Q234" s="27">
        <f t="shared" si="873"/>
        <v>0.2034</v>
      </c>
      <c r="R234" s="27">
        <f>(P234+Q234)</f>
        <v>0.60189999999999999</v>
      </c>
      <c r="S234" s="27"/>
      <c r="T234" s="29">
        <v>3.1233</v>
      </c>
      <c r="U234" s="27">
        <f t="shared" si="923"/>
        <v>0.39850000000000002</v>
      </c>
      <c r="V234" s="27">
        <f t="shared" si="874"/>
        <v>0.1361</v>
      </c>
      <c r="W234" s="27">
        <f>(U234+V234)</f>
        <v>0.53459999999999996</v>
      </c>
      <c r="X234" s="27"/>
      <c r="Y234" s="29">
        <f t="shared" si="943"/>
        <v>20.482099999999999</v>
      </c>
      <c r="Z234" s="27">
        <v>0.14749999999999999</v>
      </c>
      <c r="AA234" s="27">
        <f t="shared" si="924"/>
        <v>0.39850000000000002</v>
      </c>
      <c r="AB234" s="27">
        <f t="shared" si="876"/>
        <v>6.5099999999999991E-2</v>
      </c>
      <c r="AC234" s="27">
        <f>(AA234+AB234)</f>
        <v>0.46360000000000001</v>
      </c>
      <c r="AD234" s="27"/>
      <c r="AE234" s="29">
        <f t="shared" si="944"/>
        <v>5.3589000000000002</v>
      </c>
      <c r="AF234" s="52">
        <v>0.39850000000000002</v>
      </c>
      <c r="AG234" s="27">
        <f t="shared" si="878"/>
        <v>0.10730000000000001</v>
      </c>
      <c r="AH234" s="27">
        <f>(AF234+AG234)</f>
        <v>0.50580000000000003</v>
      </c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9">
        <f t="shared" si="945"/>
        <v>20.482099999999999</v>
      </c>
      <c r="BC234" s="27">
        <f t="shared" si="831"/>
        <v>0.14749999999999999</v>
      </c>
      <c r="BD234" s="27">
        <f t="shared" si="832"/>
        <v>0.39850000000000002</v>
      </c>
      <c r="BE234" s="27">
        <f t="shared" si="880"/>
        <v>5.8899999999999994E-2</v>
      </c>
      <c r="BF234" s="27">
        <f>(BD234+BE234)</f>
        <v>0.45740000000000003</v>
      </c>
      <c r="BG234" s="27"/>
      <c r="BH234" s="29">
        <f t="shared" si="946"/>
        <v>128.5479</v>
      </c>
      <c r="BI234" s="27">
        <v>8.3299999999999999E-2</v>
      </c>
      <c r="BJ234" s="27">
        <f t="shared" si="925"/>
        <v>0.39850000000000002</v>
      </c>
      <c r="BK234" s="27">
        <f t="shared" si="882"/>
        <v>5.1499999999999997E-2</v>
      </c>
      <c r="BL234" s="27">
        <f>(BJ234+BK234)</f>
        <v>0.45</v>
      </c>
      <c r="BM234" s="27"/>
      <c r="BN234" s="27"/>
      <c r="BO234" s="27"/>
      <c r="BP234" s="27"/>
      <c r="BQ234" s="27"/>
      <c r="BR234" s="27"/>
      <c r="BS234" s="27"/>
      <c r="BT234" s="127" t="s">
        <v>30</v>
      </c>
      <c r="BU234" s="133"/>
      <c r="BV234" s="133"/>
      <c r="BW234" s="133"/>
      <c r="BX234" s="133"/>
      <c r="BY234" s="31"/>
      <c r="BZ234" s="29">
        <f t="shared" si="947"/>
        <v>5.3589000000000002</v>
      </c>
      <c r="CA234" s="27">
        <v>0</v>
      </c>
      <c r="CB234" s="27">
        <f t="shared" si="926"/>
        <v>0.39850000000000002</v>
      </c>
      <c r="CC234" s="27">
        <f t="shared" si="884"/>
        <v>0.10730000000000001</v>
      </c>
      <c r="CD234" s="27">
        <f t="shared" si="927"/>
        <v>0.50580000000000003</v>
      </c>
      <c r="CE234" s="28"/>
      <c r="CF234" s="29">
        <f t="shared" si="948"/>
        <v>230.8931</v>
      </c>
      <c r="CG234" s="27">
        <v>6.4899999999999999E-2</v>
      </c>
      <c r="CH234" s="27">
        <f t="shared" si="928"/>
        <v>0.39850000000000002</v>
      </c>
      <c r="CI234" s="27">
        <f t="shared" si="886"/>
        <v>4.24E-2</v>
      </c>
      <c r="CJ234" s="27">
        <f t="shared" si="929"/>
        <v>0.44090000000000001</v>
      </c>
      <c r="CK234" s="28"/>
      <c r="CL234" s="29">
        <f t="shared" si="949"/>
        <v>2.2191999999999998</v>
      </c>
      <c r="CM234" s="27">
        <v>0</v>
      </c>
      <c r="CN234" s="27">
        <v>0.1341</v>
      </c>
      <c r="CO234" s="27">
        <f t="shared" si="930"/>
        <v>0.1341</v>
      </c>
      <c r="CP234" s="28"/>
      <c r="CQ234" s="29">
        <f t="shared" si="950"/>
        <v>3.1396999999999999</v>
      </c>
      <c r="CR234" s="27">
        <f t="shared" si="963"/>
        <v>0</v>
      </c>
      <c r="CS234" s="27">
        <f t="shared" si="963"/>
        <v>0.1341</v>
      </c>
      <c r="CT234" s="27">
        <f>(CR234+CS234)</f>
        <v>0.1341</v>
      </c>
      <c r="CU234" s="28"/>
      <c r="CV234" s="29">
        <f t="shared" si="951"/>
        <v>5.6712999999999996</v>
      </c>
      <c r="CW234" s="27">
        <f>+CR234</f>
        <v>0</v>
      </c>
      <c r="CX234" s="27">
        <v>7.9100000000000004E-2</v>
      </c>
      <c r="CY234" s="27">
        <f>(CW234+CX234)</f>
        <v>7.9100000000000004E-2</v>
      </c>
      <c r="CZ234" s="28"/>
      <c r="DA234" s="29">
        <f t="shared" si="952"/>
        <v>6.5918000000000001</v>
      </c>
      <c r="DB234" s="27">
        <f t="shared" si="964"/>
        <v>0</v>
      </c>
      <c r="DC234" s="29">
        <f t="shared" si="964"/>
        <v>7.9100000000000004E-2</v>
      </c>
      <c r="DD234" s="27">
        <f>(DB234+DC234)</f>
        <v>7.9100000000000004E-2</v>
      </c>
      <c r="DE234" s="27"/>
      <c r="DF234" s="29">
        <f t="shared" si="953"/>
        <v>20.794499999999999</v>
      </c>
      <c r="DG234" s="27">
        <f t="shared" si="933"/>
        <v>0.14749999999999999</v>
      </c>
      <c r="DH234" s="27">
        <f>+DB234</f>
        <v>0</v>
      </c>
      <c r="DI234" s="27">
        <v>3.6299999999999999E-2</v>
      </c>
      <c r="DJ234" s="27">
        <f t="shared" si="934"/>
        <v>3.6299999999999999E-2</v>
      </c>
      <c r="DK234" s="28"/>
      <c r="DL234" s="29">
        <f t="shared" si="954"/>
        <v>21.715</v>
      </c>
      <c r="DM234" s="27">
        <f t="shared" ref="DM234:DO235" si="965">+DG234</f>
        <v>0.14749999999999999</v>
      </c>
      <c r="DN234" s="27">
        <f t="shared" si="965"/>
        <v>0</v>
      </c>
      <c r="DO234" s="27">
        <f t="shared" si="965"/>
        <v>3.6299999999999999E-2</v>
      </c>
      <c r="DP234" s="27">
        <f>(DN234+DO234)</f>
        <v>3.6299999999999999E-2</v>
      </c>
      <c r="DQ234" s="27"/>
      <c r="DR234" s="29">
        <f t="shared" si="955"/>
        <v>128.8603</v>
      </c>
      <c r="DS234" s="27">
        <f t="shared" si="936"/>
        <v>8.3299999999999999E-2</v>
      </c>
      <c r="DT234" s="27">
        <f>+DN234</f>
        <v>0</v>
      </c>
      <c r="DU234" s="29">
        <v>2.8899999999999999E-2</v>
      </c>
      <c r="DV234" s="27">
        <f t="shared" si="937"/>
        <v>2.8899999999999999E-2</v>
      </c>
      <c r="DW234" s="28"/>
      <c r="DX234" s="29">
        <f t="shared" si="956"/>
        <v>129.7808</v>
      </c>
      <c r="DY234" s="27">
        <f t="shared" ref="DY234:EA235" si="966">+DS234</f>
        <v>8.3299999999999999E-2</v>
      </c>
      <c r="DZ234" s="27">
        <f t="shared" si="966"/>
        <v>0</v>
      </c>
      <c r="EA234" s="27">
        <f t="shared" si="966"/>
        <v>2.8899999999999999E-2</v>
      </c>
      <c r="EB234" s="27">
        <f>(DZ234+EA234)</f>
        <v>2.8899999999999999E-2</v>
      </c>
      <c r="EC234" s="27"/>
      <c r="ED234" s="27"/>
      <c r="EE234" s="27"/>
      <c r="EF234" s="27"/>
      <c r="EG234" s="27"/>
      <c r="EH234" s="27"/>
      <c r="EI234" s="27"/>
      <c r="EJ234" s="127" t="s">
        <v>30</v>
      </c>
      <c r="EK234" s="133"/>
      <c r="EL234" s="133"/>
      <c r="EM234" s="133"/>
      <c r="EN234" s="133"/>
      <c r="EO234" s="31"/>
      <c r="EP234" s="29">
        <f t="shared" si="957"/>
        <v>3.1396999999999999</v>
      </c>
      <c r="EQ234" s="27">
        <v>0</v>
      </c>
      <c r="ER234" s="27">
        <v>0</v>
      </c>
      <c r="ES234" s="27">
        <v>0.1341</v>
      </c>
      <c r="ET234" s="27">
        <f t="shared" si="939"/>
        <v>0.1341</v>
      </c>
      <c r="EU234" s="31"/>
      <c r="EV234" s="29">
        <f t="shared" si="958"/>
        <v>6.5918000000000001</v>
      </c>
      <c r="EW234" s="27">
        <v>0</v>
      </c>
      <c r="EX234" s="27">
        <v>0</v>
      </c>
      <c r="EY234" s="27">
        <v>7.9100000000000004E-2</v>
      </c>
      <c r="EZ234" s="27">
        <f t="shared" si="940"/>
        <v>7.9100000000000004E-2</v>
      </c>
      <c r="FA234" s="31"/>
      <c r="FB234" s="29">
        <f t="shared" si="959"/>
        <v>21.715</v>
      </c>
      <c r="FC234" s="27">
        <v>0.14749999999999999</v>
      </c>
      <c r="FD234" s="27">
        <v>0</v>
      </c>
      <c r="FE234" s="27">
        <v>3.6299999999999999E-2</v>
      </c>
      <c r="FF234" s="27">
        <f t="shared" si="941"/>
        <v>3.6299999999999999E-2</v>
      </c>
      <c r="FG234" s="31"/>
      <c r="FH234" s="29">
        <f t="shared" si="960"/>
        <v>129.7808</v>
      </c>
      <c r="FI234" s="27">
        <v>8.3299999999999999E-2</v>
      </c>
      <c r="FJ234" s="27">
        <v>0</v>
      </c>
      <c r="FK234" s="27">
        <v>2.8899999999999999E-2</v>
      </c>
      <c r="FL234" s="27">
        <f t="shared" si="942"/>
        <v>2.8899999999999999E-2</v>
      </c>
      <c r="FM234" s="31"/>
      <c r="FN234" s="32">
        <f t="shared" si="845"/>
        <v>10</v>
      </c>
      <c r="FO234" s="32">
        <f t="shared" si="846"/>
        <v>2010</v>
      </c>
    </row>
    <row r="235" spans="2:274" ht="15" x14ac:dyDescent="0.2">
      <c r="B235" s="32">
        <v>2010</v>
      </c>
      <c r="C235" s="32">
        <v>11</v>
      </c>
      <c r="D235" s="27"/>
      <c r="E235" s="29">
        <v>0.2301</v>
      </c>
      <c r="F235" s="27">
        <v>0.52159999999999995</v>
      </c>
      <c r="G235" s="27">
        <f t="shared" si="871"/>
        <v>0.34279999999999999</v>
      </c>
      <c r="H235" s="27">
        <f>(F235+G235)</f>
        <v>0.86439999999999995</v>
      </c>
      <c r="I235" s="27"/>
      <c r="J235" s="29">
        <v>0.2301</v>
      </c>
      <c r="K235" s="27">
        <f>+F235</f>
        <v>0.52159999999999995</v>
      </c>
      <c r="L235" s="27">
        <f t="shared" si="872"/>
        <v>0.34279999999999999</v>
      </c>
      <c r="M235" s="27">
        <f>(K235+L235)</f>
        <v>0.86439999999999995</v>
      </c>
      <c r="N235" s="27"/>
      <c r="O235" s="29">
        <v>0.69040000000000001</v>
      </c>
      <c r="P235" s="27">
        <f t="shared" si="922"/>
        <v>0.52159999999999995</v>
      </c>
      <c r="Q235" s="27">
        <f t="shared" si="873"/>
        <v>0.2034</v>
      </c>
      <c r="R235" s="27">
        <f>(P235+Q235)</f>
        <v>0.72499999999999998</v>
      </c>
      <c r="S235" s="27"/>
      <c r="T235" s="29">
        <v>3.1233</v>
      </c>
      <c r="U235" s="27">
        <f t="shared" si="923"/>
        <v>0.52159999999999995</v>
      </c>
      <c r="V235" s="27">
        <f t="shared" si="874"/>
        <v>0.1361</v>
      </c>
      <c r="W235" s="27">
        <f>(U235+V235)</f>
        <v>0.65769999999999995</v>
      </c>
      <c r="X235" s="27"/>
      <c r="Y235" s="29">
        <f t="shared" si="943"/>
        <v>20.482099999999999</v>
      </c>
      <c r="Z235" s="27">
        <v>0.14749999999999999</v>
      </c>
      <c r="AA235" s="27">
        <f t="shared" si="924"/>
        <v>0.52159999999999995</v>
      </c>
      <c r="AB235" s="27">
        <f t="shared" si="876"/>
        <v>6.5099999999999991E-2</v>
      </c>
      <c r="AC235" s="27">
        <f>(AA235+AB235)</f>
        <v>0.5867</v>
      </c>
      <c r="AD235" s="27"/>
      <c r="AE235" s="29">
        <f t="shared" si="944"/>
        <v>5.3589000000000002</v>
      </c>
      <c r="AF235" s="52">
        <v>0.36330000000000001</v>
      </c>
      <c r="AG235" s="27">
        <f t="shared" si="878"/>
        <v>0.10730000000000001</v>
      </c>
      <c r="AH235" s="27">
        <f>(AF235+AG235)</f>
        <v>0.47060000000000002</v>
      </c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9">
        <f t="shared" si="945"/>
        <v>20.482099999999999</v>
      </c>
      <c r="BC235" s="27">
        <f t="shared" si="831"/>
        <v>0.14749999999999999</v>
      </c>
      <c r="BD235" s="27">
        <f t="shared" si="832"/>
        <v>0.36330000000000001</v>
      </c>
      <c r="BE235" s="27">
        <f t="shared" si="880"/>
        <v>5.8899999999999994E-2</v>
      </c>
      <c r="BF235" s="27">
        <f>(BD235+BE235)</f>
        <v>0.42220000000000002</v>
      </c>
      <c r="BG235" s="27"/>
      <c r="BH235" s="29">
        <f t="shared" si="946"/>
        <v>128.5479</v>
      </c>
      <c r="BI235" s="27">
        <v>8.3299999999999999E-2</v>
      </c>
      <c r="BJ235" s="27">
        <f t="shared" si="925"/>
        <v>0.36330000000000001</v>
      </c>
      <c r="BK235" s="27">
        <f t="shared" si="882"/>
        <v>5.1499999999999997E-2</v>
      </c>
      <c r="BL235" s="27">
        <f>(BJ235+BK235)</f>
        <v>0.4148</v>
      </c>
      <c r="BM235" s="27"/>
      <c r="BN235" s="27"/>
      <c r="BO235" s="27"/>
      <c r="BP235" s="27"/>
      <c r="BQ235" s="27"/>
      <c r="BR235" s="27"/>
      <c r="BS235" s="27"/>
      <c r="BT235" s="127" t="s">
        <v>30</v>
      </c>
      <c r="BU235" s="133"/>
      <c r="BV235" s="133"/>
      <c r="BW235" s="133"/>
      <c r="BX235" s="133"/>
      <c r="BY235" s="31"/>
      <c r="BZ235" s="29">
        <f t="shared" si="947"/>
        <v>5.3589000000000002</v>
      </c>
      <c r="CA235" s="27">
        <v>0</v>
      </c>
      <c r="CB235" s="27">
        <f t="shared" si="926"/>
        <v>0.36330000000000001</v>
      </c>
      <c r="CC235" s="27">
        <f t="shared" si="884"/>
        <v>0.10730000000000001</v>
      </c>
      <c r="CD235" s="27">
        <f t="shared" si="927"/>
        <v>0.47060000000000002</v>
      </c>
      <c r="CE235" s="28"/>
      <c r="CF235" s="29">
        <f t="shared" si="948"/>
        <v>230.8931</v>
      </c>
      <c r="CG235" s="27">
        <v>6.4899999999999999E-2</v>
      </c>
      <c r="CH235" s="27">
        <f t="shared" si="928"/>
        <v>0.36330000000000001</v>
      </c>
      <c r="CI235" s="27">
        <f t="shared" si="886"/>
        <v>4.24E-2</v>
      </c>
      <c r="CJ235" s="27">
        <f t="shared" si="929"/>
        <v>0.40570000000000001</v>
      </c>
      <c r="CK235" s="28"/>
      <c r="CL235" s="29">
        <f t="shared" si="949"/>
        <v>2.2191999999999998</v>
      </c>
      <c r="CM235" s="27">
        <v>0</v>
      </c>
      <c r="CN235" s="27">
        <v>0.1341</v>
      </c>
      <c r="CO235" s="27">
        <f t="shared" si="930"/>
        <v>0.1341</v>
      </c>
      <c r="CP235" s="28"/>
      <c r="CQ235" s="29">
        <f t="shared" si="950"/>
        <v>3.1396999999999999</v>
      </c>
      <c r="CR235" s="27">
        <f t="shared" si="963"/>
        <v>0</v>
      </c>
      <c r="CS235" s="27">
        <f t="shared" si="963"/>
        <v>0.1341</v>
      </c>
      <c r="CT235" s="27">
        <f>(CR235+CS235)</f>
        <v>0.1341</v>
      </c>
      <c r="CU235" s="28"/>
      <c r="CV235" s="29">
        <f t="shared" si="951"/>
        <v>5.6712999999999996</v>
      </c>
      <c r="CW235" s="27">
        <f>+CR235</f>
        <v>0</v>
      </c>
      <c r="CX235" s="27">
        <v>7.9100000000000004E-2</v>
      </c>
      <c r="CY235" s="27">
        <f>(CW235+CX235)</f>
        <v>7.9100000000000004E-2</v>
      </c>
      <c r="CZ235" s="28"/>
      <c r="DA235" s="29">
        <f t="shared" si="952"/>
        <v>6.5918000000000001</v>
      </c>
      <c r="DB235" s="27">
        <f t="shared" si="964"/>
        <v>0</v>
      </c>
      <c r="DC235" s="29">
        <f t="shared" si="964"/>
        <v>7.9100000000000004E-2</v>
      </c>
      <c r="DD235" s="27">
        <f>(DB235+DC235)</f>
        <v>7.9100000000000004E-2</v>
      </c>
      <c r="DE235" s="27"/>
      <c r="DF235" s="29">
        <f t="shared" si="953"/>
        <v>20.794499999999999</v>
      </c>
      <c r="DG235" s="27">
        <f t="shared" si="933"/>
        <v>0.14749999999999999</v>
      </c>
      <c r="DH235" s="27">
        <f>+DB235</f>
        <v>0</v>
      </c>
      <c r="DI235" s="27">
        <v>3.6299999999999999E-2</v>
      </c>
      <c r="DJ235" s="27">
        <f t="shared" si="934"/>
        <v>3.6299999999999999E-2</v>
      </c>
      <c r="DK235" s="28"/>
      <c r="DL235" s="29">
        <f t="shared" si="954"/>
        <v>21.715</v>
      </c>
      <c r="DM235" s="27">
        <f t="shared" si="965"/>
        <v>0.14749999999999999</v>
      </c>
      <c r="DN235" s="27">
        <f t="shared" si="965"/>
        <v>0</v>
      </c>
      <c r="DO235" s="27">
        <f t="shared" si="965"/>
        <v>3.6299999999999999E-2</v>
      </c>
      <c r="DP235" s="27">
        <f>(DN235+DO235)</f>
        <v>3.6299999999999999E-2</v>
      </c>
      <c r="DQ235" s="27"/>
      <c r="DR235" s="29">
        <f t="shared" si="955"/>
        <v>128.8603</v>
      </c>
      <c r="DS235" s="27">
        <f t="shared" si="936"/>
        <v>8.3299999999999999E-2</v>
      </c>
      <c r="DT235" s="27">
        <f>+DN235</f>
        <v>0</v>
      </c>
      <c r="DU235" s="29">
        <v>2.8899999999999999E-2</v>
      </c>
      <c r="DV235" s="27">
        <f t="shared" si="937"/>
        <v>2.8899999999999999E-2</v>
      </c>
      <c r="DW235" s="28"/>
      <c r="DX235" s="29">
        <f t="shared" si="956"/>
        <v>129.7808</v>
      </c>
      <c r="DY235" s="27">
        <f t="shared" si="966"/>
        <v>8.3299999999999999E-2</v>
      </c>
      <c r="DZ235" s="27">
        <f t="shared" si="966"/>
        <v>0</v>
      </c>
      <c r="EA235" s="27">
        <f t="shared" si="966"/>
        <v>2.8899999999999999E-2</v>
      </c>
      <c r="EB235" s="27">
        <f>(DZ235+EA235)</f>
        <v>2.8899999999999999E-2</v>
      </c>
      <c r="EC235" s="27"/>
      <c r="ED235" s="27"/>
      <c r="EE235" s="27"/>
      <c r="EF235" s="27"/>
      <c r="EG235" s="27"/>
      <c r="EH235" s="27"/>
      <c r="EI235" s="27"/>
      <c r="EJ235" s="127" t="s">
        <v>30</v>
      </c>
      <c r="EK235" s="133"/>
      <c r="EL235" s="133"/>
      <c r="EM235" s="133"/>
      <c r="EN235" s="133"/>
      <c r="EO235" s="31"/>
      <c r="EP235" s="29">
        <f t="shared" si="957"/>
        <v>3.1396999999999999</v>
      </c>
      <c r="EQ235" s="27">
        <v>0</v>
      </c>
      <c r="ER235" s="27">
        <v>0</v>
      </c>
      <c r="ES235" s="27">
        <v>0.1341</v>
      </c>
      <c r="ET235" s="27">
        <f t="shared" si="939"/>
        <v>0.1341</v>
      </c>
      <c r="EU235" s="31"/>
      <c r="EV235" s="29">
        <f t="shared" si="958"/>
        <v>6.5918000000000001</v>
      </c>
      <c r="EW235" s="27">
        <v>0</v>
      </c>
      <c r="EX235" s="27">
        <v>0</v>
      </c>
      <c r="EY235" s="27">
        <v>7.9100000000000004E-2</v>
      </c>
      <c r="EZ235" s="27">
        <f t="shared" si="940"/>
        <v>7.9100000000000004E-2</v>
      </c>
      <c r="FA235" s="31"/>
      <c r="FB235" s="29">
        <f t="shared" si="959"/>
        <v>21.715</v>
      </c>
      <c r="FC235" s="27">
        <v>0.14749999999999999</v>
      </c>
      <c r="FD235" s="27">
        <v>0</v>
      </c>
      <c r="FE235" s="27">
        <v>3.6299999999999999E-2</v>
      </c>
      <c r="FF235" s="27">
        <f t="shared" si="941"/>
        <v>3.6299999999999999E-2</v>
      </c>
      <c r="FG235" s="31"/>
      <c r="FH235" s="29">
        <f t="shared" si="960"/>
        <v>129.7808</v>
      </c>
      <c r="FI235" s="27">
        <v>8.3299999999999999E-2</v>
      </c>
      <c r="FJ235" s="27">
        <v>0</v>
      </c>
      <c r="FK235" s="27">
        <v>2.8899999999999999E-2</v>
      </c>
      <c r="FL235" s="27">
        <f t="shared" si="942"/>
        <v>2.8899999999999999E-2</v>
      </c>
      <c r="FM235" s="31"/>
      <c r="FN235" s="32">
        <f t="shared" si="845"/>
        <v>11</v>
      </c>
      <c r="FO235" s="32">
        <f t="shared" si="846"/>
        <v>2010</v>
      </c>
    </row>
    <row r="236" spans="2:274" ht="15" x14ac:dyDescent="0.2">
      <c r="B236" s="32">
        <v>2010</v>
      </c>
      <c r="C236" s="32">
        <v>12</v>
      </c>
      <c r="D236" s="27"/>
      <c r="E236" s="29">
        <v>0.2301</v>
      </c>
      <c r="F236" s="27">
        <v>0.56810000000000005</v>
      </c>
      <c r="G236" s="27">
        <f t="shared" si="871"/>
        <v>0.34279999999999999</v>
      </c>
      <c r="H236" s="27">
        <f>(F236+G236)</f>
        <v>0.91090000000000004</v>
      </c>
      <c r="I236" s="27"/>
      <c r="J236" s="29">
        <v>0.2301</v>
      </c>
      <c r="K236" s="27">
        <f>+F236</f>
        <v>0.56810000000000005</v>
      </c>
      <c r="L236" s="27">
        <f t="shared" si="872"/>
        <v>0.34279999999999999</v>
      </c>
      <c r="M236" s="27">
        <f>(K236+L236)</f>
        <v>0.91090000000000004</v>
      </c>
      <c r="N236" s="27"/>
      <c r="O236" s="29">
        <v>0.69040000000000001</v>
      </c>
      <c r="P236" s="27">
        <f>+F236</f>
        <v>0.56810000000000005</v>
      </c>
      <c r="Q236" s="27">
        <f t="shared" si="873"/>
        <v>0.2034</v>
      </c>
      <c r="R236" s="27">
        <f>(P236+Q236)</f>
        <v>0.77150000000000007</v>
      </c>
      <c r="S236" s="27"/>
      <c r="T236" s="29">
        <v>3.1233</v>
      </c>
      <c r="U236" s="27">
        <f>+P236</f>
        <v>0.56810000000000005</v>
      </c>
      <c r="V236" s="27">
        <f t="shared" si="874"/>
        <v>0.1361</v>
      </c>
      <c r="W236" s="27">
        <f>(U236+V236)</f>
        <v>0.70420000000000005</v>
      </c>
      <c r="X236" s="27"/>
      <c r="Y236" s="29">
        <f t="shared" si="943"/>
        <v>20.482099999999999</v>
      </c>
      <c r="Z236" s="27">
        <v>0.14749999999999999</v>
      </c>
      <c r="AA236" s="27">
        <f>+U236</f>
        <v>0.56810000000000005</v>
      </c>
      <c r="AB236" s="27">
        <f t="shared" si="876"/>
        <v>6.5099999999999991E-2</v>
      </c>
      <c r="AC236" s="27">
        <f>(AA236+AB236)</f>
        <v>0.63319999999999999</v>
      </c>
      <c r="AD236" s="27"/>
      <c r="AE236" s="29">
        <f t="shared" si="944"/>
        <v>5.3589000000000002</v>
      </c>
      <c r="AF236" s="52">
        <v>0.47299999999999998</v>
      </c>
      <c r="AG236" s="27">
        <f t="shared" si="878"/>
        <v>0.10730000000000001</v>
      </c>
      <c r="AH236" s="27">
        <f>(AF236+AG236)</f>
        <v>0.58030000000000004</v>
      </c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9">
        <f t="shared" si="945"/>
        <v>20.482099999999999</v>
      </c>
      <c r="BC236" s="27">
        <f t="shared" si="831"/>
        <v>0.14749999999999999</v>
      </c>
      <c r="BD236" s="27">
        <f t="shared" si="832"/>
        <v>0.47299999999999998</v>
      </c>
      <c r="BE236" s="27">
        <f t="shared" si="880"/>
        <v>5.8899999999999994E-2</v>
      </c>
      <c r="BF236" s="27">
        <f>(BD236+BE236)</f>
        <v>0.53189999999999993</v>
      </c>
      <c r="BG236" s="27"/>
      <c r="BH236" s="29">
        <f t="shared" si="946"/>
        <v>128.5479</v>
      </c>
      <c r="BI236" s="27">
        <v>8.3299999999999999E-2</v>
      </c>
      <c r="BJ236" s="27">
        <f>+BD236</f>
        <v>0.47299999999999998</v>
      </c>
      <c r="BK236" s="27">
        <f t="shared" si="882"/>
        <v>5.1499999999999997E-2</v>
      </c>
      <c r="BL236" s="27">
        <f>(BJ236+BK236)</f>
        <v>0.52449999999999997</v>
      </c>
      <c r="BM236" s="27"/>
      <c r="BN236" s="27"/>
      <c r="BO236" s="27"/>
      <c r="BP236" s="27"/>
      <c r="BQ236" s="27"/>
      <c r="BR236" s="27"/>
      <c r="BS236" s="27"/>
      <c r="BT236" s="127" t="s">
        <v>30</v>
      </c>
      <c r="BU236" s="133"/>
      <c r="BV236" s="133"/>
      <c r="BW236" s="133"/>
      <c r="BX236" s="133"/>
      <c r="BY236" s="31"/>
      <c r="BZ236" s="29">
        <f t="shared" si="947"/>
        <v>5.3589000000000002</v>
      </c>
      <c r="CA236" s="27">
        <v>0</v>
      </c>
      <c r="CB236" s="27">
        <f>+BJ236</f>
        <v>0.47299999999999998</v>
      </c>
      <c r="CC236" s="27">
        <f t="shared" si="884"/>
        <v>0.10730000000000001</v>
      </c>
      <c r="CD236" s="27">
        <f>CB236+CC236</f>
        <v>0.58030000000000004</v>
      </c>
      <c r="CE236" s="28"/>
      <c r="CF236" s="29">
        <f t="shared" si="948"/>
        <v>230.8931</v>
      </c>
      <c r="CG236" s="27">
        <v>6.4899999999999999E-2</v>
      </c>
      <c r="CH236" s="27">
        <f>CB236</f>
        <v>0.47299999999999998</v>
      </c>
      <c r="CI236" s="27">
        <f t="shared" si="886"/>
        <v>4.24E-2</v>
      </c>
      <c r="CJ236" s="27">
        <f>CH236+CI236</f>
        <v>0.51539999999999997</v>
      </c>
      <c r="CK236" s="28"/>
      <c r="CL236" s="29">
        <f t="shared" si="949"/>
        <v>2.2191999999999998</v>
      </c>
      <c r="CM236" s="27">
        <v>0</v>
      </c>
      <c r="CN236" s="27">
        <v>0.1341</v>
      </c>
      <c r="CO236" s="27">
        <f>(CM236+CN236)</f>
        <v>0.1341</v>
      </c>
      <c r="CP236" s="28"/>
      <c r="CQ236" s="29">
        <f t="shared" si="950"/>
        <v>3.1396999999999999</v>
      </c>
      <c r="CR236" s="27">
        <f>+CM236</f>
        <v>0</v>
      </c>
      <c r="CS236" s="27">
        <f>+CN236</f>
        <v>0.1341</v>
      </c>
      <c r="CT236" s="27">
        <f>(CR236+CS236)</f>
        <v>0.1341</v>
      </c>
      <c r="CU236" s="28"/>
      <c r="CV236" s="29">
        <f t="shared" si="951"/>
        <v>5.6712999999999996</v>
      </c>
      <c r="CW236" s="27">
        <f>+CR236</f>
        <v>0</v>
      </c>
      <c r="CX236" s="27">
        <v>7.9100000000000004E-2</v>
      </c>
      <c r="CY236" s="27">
        <f>(CW236+CX236)</f>
        <v>7.9100000000000004E-2</v>
      </c>
      <c r="CZ236" s="28"/>
      <c r="DA236" s="29">
        <f t="shared" si="952"/>
        <v>6.5918000000000001</v>
      </c>
      <c r="DB236" s="27">
        <f>+CW236</f>
        <v>0</v>
      </c>
      <c r="DC236" s="29">
        <f>+CX236</f>
        <v>7.9100000000000004E-2</v>
      </c>
      <c r="DD236" s="27">
        <f>(DB236+DC236)</f>
        <v>7.9100000000000004E-2</v>
      </c>
      <c r="DE236" s="27"/>
      <c r="DF236" s="29">
        <f t="shared" si="953"/>
        <v>20.794499999999999</v>
      </c>
      <c r="DG236" s="27">
        <f>+BC236</f>
        <v>0.14749999999999999</v>
      </c>
      <c r="DH236" s="27">
        <f>+DB236</f>
        <v>0</v>
      </c>
      <c r="DI236" s="27">
        <v>3.6299999999999999E-2</v>
      </c>
      <c r="DJ236" s="27">
        <f>(DH236+DI236)</f>
        <v>3.6299999999999999E-2</v>
      </c>
      <c r="DK236" s="28"/>
      <c r="DL236" s="29">
        <f t="shared" si="954"/>
        <v>21.715</v>
      </c>
      <c r="DM236" s="27">
        <f t="shared" ref="DM236:DO237" si="967">+DG236</f>
        <v>0.14749999999999999</v>
      </c>
      <c r="DN236" s="27">
        <f t="shared" si="967"/>
        <v>0</v>
      </c>
      <c r="DO236" s="27">
        <f t="shared" si="967"/>
        <v>3.6299999999999999E-2</v>
      </c>
      <c r="DP236" s="27">
        <f>(DN236+DO236)</f>
        <v>3.6299999999999999E-2</v>
      </c>
      <c r="DQ236" s="27"/>
      <c r="DR236" s="29">
        <f t="shared" si="955"/>
        <v>128.8603</v>
      </c>
      <c r="DS236" s="27">
        <f>+BI236</f>
        <v>8.3299999999999999E-2</v>
      </c>
      <c r="DT236" s="27">
        <f>+DN236</f>
        <v>0</v>
      </c>
      <c r="DU236" s="29">
        <v>2.8899999999999999E-2</v>
      </c>
      <c r="DV236" s="27">
        <f>(DT236+DU236)</f>
        <v>2.8899999999999999E-2</v>
      </c>
      <c r="DW236" s="28"/>
      <c r="DX236" s="29">
        <f t="shared" si="956"/>
        <v>129.7808</v>
      </c>
      <c r="DY236" s="27">
        <f t="shared" ref="DY236:EA237" si="968">+DS236</f>
        <v>8.3299999999999999E-2</v>
      </c>
      <c r="DZ236" s="27">
        <f t="shared" si="968"/>
        <v>0</v>
      </c>
      <c r="EA236" s="27">
        <f t="shared" si="968"/>
        <v>2.8899999999999999E-2</v>
      </c>
      <c r="EB236" s="27">
        <f>(DZ236+EA236)</f>
        <v>2.8899999999999999E-2</v>
      </c>
      <c r="EC236" s="27"/>
      <c r="ED236" s="27"/>
      <c r="EE236" s="27"/>
      <c r="EF236" s="27"/>
      <c r="EG236" s="27"/>
      <c r="EH236" s="27"/>
      <c r="EI236" s="27"/>
      <c r="EJ236" s="127" t="s">
        <v>30</v>
      </c>
      <c r="EK236" s="133"/>
      <c r="EL236" s="133"/>
      <c r="EM236" s="133"/>
      <c r="EN236" s="133"/>
      <c r="EO236" s="31"/>
      <c r="EP236" s="29">
        <f t="shared" si="957"/>
        <v>3.1396999999999999</v>
      </c>
      <c r="EQ236" s="27">
        <v>0</v>
      </c>
      <c r="ER236" s="27">
        <v>0</v>
      </c>
      <c r="ES236" s="27">
        <v>0.1341</v>
      </c>
      <c r="ET236" s="27">
        <f>ER236+ES236</f>
        <v>0.1341</v>
      </c>
      <c r="EU236" s="31"/>
      <c r="EV236" s="29">
        <f t="shared" si="958"/>
        <v>6.5918000000000001</v>
      </c>
      <c r="EW236" s="27">
        <v>0</v>
      </c>
      <c r="EX236" s="27">
        <v>0</v>
      </c>
      <c r="EY236" s="27">
        <v>7.9100000000000004E-2</v>
      </c>
      <c r="EZ236" s="27">
        <f>EX236+EY236</f>
        <v>7.9100000000000004E-2</v>
      </c>
      <c r="FA236" s="31"/>
      <c r="FB236" s="29">
        <f t="shared" si="959"/>
        <v>21.715</v>
      </c>
      <c r="FC236" s="27">
        <v>0.14749999999999999</v>
      </c>
      <c r="FD236" s="27">
        <v>0</v>
      </c>
      <c r="FE236" s="27">
        <v>3.6299999999999999E-2</v>
      </c>
      <c r="FF236" s="27">
        <f>FD236+FE236</f>
        <v>3.6299999999999999E-2</v>
      </c>
      <c r="FG236" s="31"/>
      <c r="FH236" s="29">
        <f t="shared" si="960"/>
        <v>129.7808</v>
      </c>
      <c r="FI236" s="27">
        <v>8.3299999999999999E-2</v>
      </c>
      <c r="FJ236" s="27">
        <v>0</v>
      </c>
      <c r="FK236" s="27">
        <v>2.8899999999999999E-2</v>
      </c>
      <c r="FL236" s="27">
        <f>FJ236+FK236</f>
        <v>2.8899999999999999E-2</v>
      </c>
      <c r="FM236" s="31"/>
      <c r="FN236" s="32">
        <f t="shared" si="845"/>
        <v>12</v>
      </c>
      <c r="FO236" s="32">
        <f t="shared" si="846"/>
        <v>2010</v>
      </c>
    </row>
    <row r="237" spans="2:274" ht="15" x14ac:dyDescent="0.2">
      <c r="B237" s="32">
        <v>2011</v>
      </c>
      <c r="C237" s="32">
        <v>1</v>
      </c>
      <c r="D237" s="27"/>
      <c r="E237" s="29">
        <v>0.2301</v>
      </c>
      <c r="F237" s="27">
        <v>0.56789999999999996</v>
      </c>
      <c r="G237" s="27">
        <f t="shared" si="871"/>
        <v>0.34279999999999999</v>
      </c>
      <c r="H237" s="27">
        <f>(F237+G237)</f>
        <v>0.91069999999999995</v>
      </c>
      <c r="I237" s="27"/>
      <c r="J237" s="29">
        <v>0.2301</v>
      </c>
      <c r="K237" s="27">
        <f>+F237</f>
        <v>0.56789999999999996</v>
      </c>
      <c r="L237" s="27">
        <f t="shared" si="872"/>
        <v>0.34279999999999999</v>
      </c>
      <c r="M237" s="27">
        <f>(K237+L237)</f>
        <v>0.91069999999999995</v>
      </c>
      <c r="N237" s="27"/>
      <c r="O237" s="29">
        <v>0.69040000000000001</v>
      </c>
      <c r="P237" s="27">
        <f>+F237</f>
        <v>0.56789999999999996</v>
      </c>
      <c r="Q237" s="27">
        <f t="shared" si="873"/>
        <v>0.2034</v>
      </c>
      <c r="R237" s="27">
        <f>(P237+Q237)</f>
        <v>0.77129999999999999</v>
      </c>
      <c r="S237" s="27"/>
      <c r="T237" s="29">
        <v>3.1233</v>
      </c>
      <c r="U237" s="27">
        <f>+P237</f>
        <v>0.56789999999999996</v>
      </c>
      <c r="V237" s="27">
        <f t="shared" si="874"/>
        <v>0.1361</v>
      </c>
      <c r="W237" s="27">
        <f>(U237+V237)</f>
        <v>0.70399999999999996</v>
      </c>
      <c r="X237" s="27"/>
      <c r="Y237" s="29">
        <f>Y236</f>
        <v>20.482099999999999</v>
      </c>
      <c r="Z237" s="27">
        <v>0.14749999999999999</v>
      </c>
      <c r="AA237" s="27">
        <f>+U237</f>
        <v>0.56789999999999996</v>
      </c>
      <c r="AB237" s="27">
        <f t="shared" si="876"/>
        <v>6.5099999999999991E-2</v>
      </c>
      <c r="AC237" s="27">
        <f>(AA237+AB237)</f>
        <v>0.63300000000000001</v>
      </c>
      <c r="AD237" s="27"/>
      <c r="AE237" s="29">
        <f>AE236</f>
        <v>5.3589000000000002</v>
      </c>
      <c r="AF237" s="52">
        <v>0.434</v>
      </c>
      <c r="AG237" s="27">
        <f t="shared" si="878"/>
        <v>0.10730000000000001</v>
      </c>
      <c r="AH237" s="27">
        <f>(AF237+AG237)</f>
        <v>0.5413</v>
      </c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9">
        <f>BB236</f>
        <v>20.482099999999999</v>
      </c>
      <c r="BC237" s="27">
        <f t="shared" si="831"/>
        <v>0.14749999999999999</v>
      </c>
      <c r="BD237" s="27">
        <f t="shared" si="832"/>
        <v>0.434</v>
      </c>
      <c r="BE237" s="27">
        <f t="shared" si="880"/>
        <v>5.8899999999999994E-2</v>
      </c>
      <c r="BF237" s="27">
        <f>(BD237+BE237)</f>
        <v>0.4929</v>
      </c>
      <c r="BG237" s="27"/>
      <c r="BH237" s="29">
        <f>BH236</f>
        <v>128.5479</v>
      </c>
      <c r="BI237" s="27">
        <v>8.3299999999999999E-2</v>
      </c>
      <c r="BJ237" s="27">
        <f>+BD237</f>
        <v>0.434</v>
      </c>
      <c r="BK237" s="27">
        <f t="shared" si="882"/>
        <v>5.1499999999999997E-2</v>
      </c>
      <c r="BL237" s="27">
        <f>(BJ237+BK237)</f>
        <v>0.48549999999999999</v>
      </c>
      <c r="BM237" s="27"/>
      <c r="BN237" s="27"/>
      <c r="BO237" s="27"/>
      <c r="BP237" s="27"/>
      <c r="BQ237" s="27"/>
      <c r="BR237" s="27"/>
      <c r="BS237" s="27"/>
      <c r="BT237" s="127" t="s">
        <v>30</v>
      </c>
      <c r="BU237" s="127"/>
      <c r="BV237" s="127"/>
      <c r="BW237" s="127"/>
      <c r="BX237" s="127"/>
      <c r="BY237" s="31"/>
      <c r="BZ237" s="29">
        <f>BZ236</f>
        <v>5.3589000000000002</v>
      </c>
      <c r="CA237" s="27">
        <v>0</v>
      </c>
      <c r="CB237" s="27">
        <f>+BJ237</f>
        <v>0.434</v>
      </c>
      <c r="CC237" s="27">
        <f t="shared" si="884"/>
        <v>0.10730000000000001</v>
      </c>
      <c r="CD237" s="27">
        <f>CB237+CC237</f>
        <v>0.5413</v>
      </c>
      <c r="CE237" s="28"/>
      <c r="CF237" s="29">
        <f>CF236</f>
        <v>230.8931</v>
      </c>
      <c r="CG237" s="27">
        <v>6.4899999999999999E-2</v>
      </c>
      <c r="CH237" s="27">
        <f>CB237</f>
        <v>0.434</v>
      </c>
      <c r="CI237" s="27">
        <f t="shared" si="886"/>
        <v>4.24E-2</v>
      </c>
      <c r="CJ237" s="27">
        <f>CH237+CI237</f>
        <v>0.47639999999999999</v>
      </c>
      <c r="CK237" s="28"/>
      <c r="CL237" s="29">
        <f>CL236</f>
        <v>2.2191999999999998</v>
      </c>
      <c r="CM237" s="27">
        <v>0</v>
      </c>
      <c r="CN237" s="27">
        <v>0.1341</v>
      </c>
      <c r="CO237" s="27">
        <f>(CM237+CN237)</f>
        <v>0.1341</v>
      </c>
      <c r="CP237" s="28"/>
      <c r="CQ237" s="29">
        <f>CQ236</f>
        <v>3.1396999999999999</v>
      </c>
      <c r="CR237" s="27">
        <f>+CM237</f>
        <v>0</v>
      </c>
      <c r="CS237" s="27">
        <f>+CN237</f>
        <v>0.1341</v>
      </c>
      <c r="CT237" s="27">
        <f>(CR237+CS237)</f>
        <v>0.1341</v>
      </c>
      <c r="CU237" s="28"/>
      <c r="CV237" s="29">
        <f>CV236</f>
        <v>5.6712999999999996</v>
      </c>
      <c r="CW237" s="27">
        <f>+CR237</f>
        <v>0</v>
      </c>
      <c r="CX237" s="27">
        <v>7.9100000000000004E-2</v>
      </c>
      <c r="CY237" s="27">
        <f>(CW237+CX237)</f>
        <v>7.9100000000000004E-2</v>
      </c>
      <c r="CZ237" s="28"/>
      <c r="DA237" s="29">
        <f>DA236</f>
        <v>6.5918000000000001</v>
      </c>
      <c r="DB237" s="27">
        <f>+CW237</f>
        <v>0</v>
      </c>
      <c r="DC237" s="29">
        <f>+CX237</f>
        <v>7.9100000000000004E-2</v>
      </c>
      <c r="DD237" s="27">
        <f>(DB237+DC237)</f>
        <v>7.9100000000000004E-2</v>
      </c>
      <c r="DE237" s="27"/>
      <c r="DF237" s="29">
        <f>DF236</f>
        <v>20.794499999999999</v>
      </c>
      <c r="DG237" s="27">
        <f>+BC237</f>
        <v>0.14749999999999999</v>
      </c>
      <c r="DH237" s="27">
        <f>+DB237</f>
        <v>0</v>
      </c>
      <c r="DI237" s="27">
        <v>3.6299999999999999E-2</v>
      </c>
      <c r="DJ237" s="27">
        <f>(DH237+DI237)</f>
        <v>3.6299999999999999E-2</v>
      </c>
      <c r="DK237" s="28"/>
      <c r="DL237" s="29">
        <f>DL236</f>
        <v>21.715</v>
      </c>
      <c r="DM237" s="27">
        <f t="shared" si="967"/>
        <v>0.14749999999999999</v>
      </c>
      <c r="DN237" s="27">
        <f t="shared" si="967"/>
        <v>0</v>
      </c>
      <c r="DO237" s="27">
        <f t="shared" si="967"/>
        <v>3.6299999999999999E-2</v>
      </c>
      <c r="DP237" s="27">
        <f>(DN237+DO237)</f>
        <v>3.6299999999999999E-2</v>
      </c>
      <c r="DQ237" s="27"/>
      <c r="DR237" s="29">
        <f>DR236</f>
        <v>128.8603</v>
      </c>
      <c r="DS237" s="27">
        <f>+BI237</f>
        <v>8.3299999999999999E-2</v>
      </c>
      <c r="DT237" s="27">
        <f>+DN237</f>
        <v>0</v>
      </c>
      <c r="DU237" s="29">
        <v>2.8899999999999999E-2</v>
      </c>
      <c r="DV237" s="27">
        <f>(DT237+DU237)</f>
        <v>2.8899999999999999E-2</v>
      </c>
      <c r="DW237" s="28"/>
      <c r="DX237" s="29">
        <f>DX236</f>
        <v>129.7808</v>
      </c>
      <c r="DY237" s="27">
        <f t="shared" si="968"/>
        <v>8.3299999999999999E-2</v>
      </c>
      <c r="DZ237" s="27">
        <f t="shared" si="968"/>
        <v>0</v>
      </c>
      <c r="EA237" s="27">
        <f t="shared" si="968"/>
        <v>2.8899999999999999E-2</v>
      </c>
      <c r="EB237" s="27">
        <f>(DZ237+EA237)</f>
        <v>2.8899999999999999E-2</v>
      </c>
      <c r="EC237" s="27"/>
      <c r="ED237" s="27"/>
      <c r="EE237" s="27"/>
      <c r="EF237" s="27"/>
      <c r="EG237" s="27"/>
      <c r="EH237" s="27"/>
      <c r="EI237" s="27"/>
      <c r="EJ237" s="127" t="s">
        <v>30</v>
      </c>
      <c r="EK237" s="127"/>
      <c r="EL237" s="127"/>
      <c r="EM237" s="127"/>
      <c r="EN237" s="127"/>
      <c r="EO237" s="31"/>
      <c r="EP237" s="29">
        <f>EP236</f>
        <v>3.1396999999999999</v>
      </c>
      <c r="EQ237" s="27">
        <v>0</v>
      </c>
      <c r="ER237" s="27">
        <v>0</v>
      </c>
      <c r="ES237" s="27">
        <v>0.1341</v>
      </c>
      <c r="ET237" s="27">
        <f>ER237+ES237</f>
        <v>0.1341</v>
      </c>
      <c r="EU237" s="31"/>
      <c r="EV237" s="29">
        <f>EV236</f>
        <v>6.5918000000000001</v>
      </c>
      <c r="EW237" s="27">
        <v>0</v>
      </c>
      <c r="EX237" s="27">
        <v>0</v>
      </c>
      <c r="EY237" s="27">
        <v>7.9100000000000004E-2</v>
      </c>
      <c r="EZ237" s="27">
        <f>EX237+EY237</f>
        <v>7.9100000000000004E-2</v>
      </c>
      <c r="FA237" s="31"/>
      <c r="FB237" s="29">
        <f>FB236</f>
        <v>21.715</v>
      </c>
      <c r="FC237" s="27">
        <v>0.14749999999999999</v>
      </c>
      <c r="FD237" s="27">
        <v>0</v>
      </c>
      <c r="FE237" s="27">
        <v>3.6299999999999999E-2</v>
      </c>
      <c r="FF237" s="27">
        <f>FD237+FE237</f>
        <v>3.6299999999999999E-2</v>
      </c>
      <c r="FG237" s="31"/>
      <c r="FH237" s="29">
        <f>FH236</f>
        <v>129.7808</v>
      </c>
      <c r="FI237" s="27">
        <v>8.3299999999999999E-2</v>
      </c>
      <c r="FJ237" s="27">
        <v>0</v>
      </c>
      <c r="FK237" s="27">
        <v>2.8899999999999999E-2</v>
      </c>
      <c r="FL237" s="27">
        <f>FJ237+FK237</f>
        <v>2.8899999999999999E-2</v>
      </c>
      <c r="FM237" s="31"/>
      <c r="FN237" s="32">
        <f t="shared" si="845"/>
        <v>1</v>
      </c>
      <c r="FO237" s="32">
        <f t="shared" si="846"/>
        <v>2011</v>
      </c>
    </row>
    <row r="238" spans="2:274" s="50" customFormat="1" ht="15" x14ac:dyDescent="0.2">
      <c r="B238" s="37"/>
      <c r="C238" s="37"/>
      <c r="D238" s="38"/>
      <c r="E238" s="62" t="s">
        <v>38</v>
      </c>
      <c r="F238" s="38"/>
      <c r="G238" s="40"/>
      <c r="H238" s="38"/>
      <c r="I238" s="38"/>
      <c r="J238" s="62" t="str">
        <f>E238</f>
        <v>Rates changed on January 14, 2011 in UR-120</v>
      </c>
      <c r="L238" s="38"/>
      <c r="M238" s="38"/>
      <c r="N238" s="38"/>
      <c r="O238" s="64" t="str">
        <f>J238</f>
        <v>Rates changed on January 14, 2011 in UR-120</v>
      </c>
      <c r="P238" s="63"/>
      <c r="R238" s="38"/>
      <c r="S238" s="38"/>
      <c r="T238" s="64" t="str">
        <f>O238</f>
        <v>Rates changed on January 14, 2011 in UR-120</v>
      </c>
      <c r="U238" s="38"/>
      <c r="V238" s="38"/>
      <c r="X238" s="38"/>
      <c r="Y238" s="64" t="str">
        <f>T238</f>
        <v>Rates changed on January 14, 2011 in UR-120</v>
      </c>
      <c r="Z238" s="38"/>
      <c r="AA238" s="38"/>
      <c r="AB238" s="38"/>
      <c r="AD238" s="64" t="str">
        <f>Y238</f>
        <v>Rates changed on January 14, 2011 in UR-120</v>
      </c>
      <c r="AE238" s="39"/>
      <c r="AF238" s="40"/>
      <c r="AG238" s="38"/>
      <c r="AH238" s="38"/>
      <c r="BB238" s="54" t="str">
        <f>AD238</f>
        <v>Rates changed on January 14, 2011 in UR-120</v>
      </c>
      <c r="BC238" s="38"/>
      <c r="BD238" s="38"/>
      <c r="BE238" s="38"/>
      <c r="BF238" s="38"/>
      <c r="BG238" s="64" t="str">
        <f>AD238</f>
        <v>Rates changed on January 14, 2011 in UR-120</v>
      </c>
      <c r="BH238" s="39"/>
      <c r="BI238" s="38"/>
      <c r="BJ238" s="38"/>
      <c r="BK238" s="38"/>
      <c r="BL238" s="64" t="str">
        <f>BG238</f>
        <v>Rates changed on January 14, 2011 in UR-120</v>
      </c>
      <c r="BT238" s="39"/>
      <c r="BU238" s="41"/>
      <c r="BV238" s="41"/>
      <c r="BW238" s="65" t="str">
        <f>BL238</f>
        <v>Rates changed on January 14, 2011 in UR-120</v>
      </c>
      <c r="BY238" s="41"/>
      <c r="BZ238" s="54"/>
      <c r="CA238" s="38"/>
      <c r="CB238" s="64" t="str">
        <f>BW238</f>
        <v>Rates changed on January 14, 2011 in UR-120</v>
      </c>
      <c r="CD238" s="38"/>
      <c r="CE238" s="43"/>
      <c r="CF238" s="42"/>
      <c r="CG238" s="66" t="str">
        <f>CB238</f>
        <v>Rates changed on January 14, 2011 in UR-120</v>
      </c>
      <c r="CI238" s="38"/>
      <c r="CJ238" s="38"/>
      <c r="CK238" s="43"/>
      <c r="CL238" s="66" t="str">
        <f>CG238</f>
        <v>Rates changed on January 14, 2011 in UR-120</v>
      </c>
      <c r="CN238" s="40"/>
      <c r="CO238" s="40"/>
      <c r="CP238" s="45"/>
      <c r="CQ238" s="66" t="str">
        <f>CL238</f>
        <v>Rates changed on January 14, 2011 in UR-120</v>
      </c>
      <c r="CR238" s="40"/>
      <c r="CT238" s="40"/>
      <c r="CU238" s="45"/>
      <c r="CV238" s="66" t="str">
        <f>CQ238</f>
        <v>Rates changed on January 14, 2011 in UR-120</v>
      </c>
      <c r="CW238" s="40"/>
      <c r="CX238" s="40"/>
      <c r="CZ238" s="45"/>
      <c r="DA238" s="66" t="str">
        <f>CV238</f>
        <v>Rates changed on January 14, 2011 in UR-120</v>
      </c>
      <c r="DB238" s="40"/>
      <c r="DC238" s="46"/>
      <c r="DD238" s="40"/>
      <c r="DF238" s="66" t="str">
        <f>DA238</f>
        <v>Rates changed on January 14, 2011 in UR-120</v>
      </c>
      <c r="DG238" s="40"/>
      <c r="DH238" s="40"/>
      <c r="DI238" s="40"/>
      <c r="DJ238" s="66" t="str">
        <f>DF238</f>
        <v>Rates changed on January 14, 2011 in UR-120</v>
      </c>
      <c r="DK238" s="45"/>
      <c r="DL238" s="47"/>
      <c r="DM238" s="40"/>
      <c r="DN238" s="40"/>
      <c r="DO238" s="66" t="str">
        <f>DJ238</f>
        <v>Rates changed on January 14, 2011 in UR-120</v>
      </c>
      <c r="DP238" s="40"/>
      <c r="DQ238" s="40"/>
      <c r="DR238" s="54"/>
      <c r="DS238" s="66" t="str">
        <f>DO238</f>
        <v>Rates changed on January 14, 2011 in UR-120</v>
      </c>
      <c r="DU238" s="46"/>
      <c r="DV238" s="40"/>
      <c r="DW238" s="66" t="str">
        <f>DS238</f>
        <v>Rates changed on January 14, 2011 in UR-120</v>
      </c>
      <c r="DX238" s="44"/>
      <c r="DZ238" s="66"/>
      <c r="EA238" s="40"/>
      <c r="EB238" s="67" t="str">
        <f>DS238</f>
        <v>Rates changed on January 14, 2011 in UR-120</v>
      </c>
      <c r="EC238" s="40"/>
      <c r="ED238" s="40"/>
      <c r="EE238" s="40"/>
      <c r="EF238" s="40"/>
      <c r="EG238" s="40"/>
      <c r="EH238" s="40"/>
      <c r="EI238" s="40"/>
      <c r="EK238" s="41"/>
      <c r="EL238" s="67" t="str">
        <f>EB238</f>
        <v>Rates changed on January 14, 2011 in UR-120</v>
      </c>
      <c r="EM238" s="41"/>
      <c r="EN238" s="41"/>
      <c r="EP238" s="67" t="str">
        <f>EL238</f>
        <v>Rates changed on January 14, 2011 in UR-120</v>
      </c>
      <c r="EQ238" s="38"/>
      <c r="ER238" s="38"/>
      <c r="ES238" s="38"/>
      <c r="ET238" s="67" t="str">
        <f>EP238</f>
        <v>Rates changed on January 14, 2011 in UR-120</v>
      </c>
      <c r="EU238" s="41"/>
      <c r="EV238" s="42"/>
      <c r="EW238" s="38"/>
      <c r="EX238" s="67" t="str">
        <f>ET238</f>
        <v>Rates changed on January 14, 2011 in UR-120</v>
      </c>
      <c r="EZ238" s="38"/>
      <c r="FA238" s="41"/>
      <c r="FB238" s="67" t="str">
        <f>EX238</f>
        <v>Rates changed on January 14, 2011 in UR-120</v>
      </c>
      <c r="FC238" s="38"/>
      <c r="FE238" s="38"/>
      <c r="FF238" s="67" t="str">
        <f>FB238</f>
        <v>Rates changed on January 14, 2011 in UR-120</v>
      </c>
      <c r="FG238" s="41"/>
      <c r="FH238" s="42"/>
      <c r="FJ238" s="67" t="str">
        <f>FF238</f>
        <v>Rates changed on January 14, 2011 in UR-120</v>
      </c>
      <c r="FK238" s="38"/>
      <c r="FL238" s="38"/>
      <c r="FM238" s="48"/>
      <c r="FN238" s="49"/>
      <c r="FO238" s="49"/>
      <c r="FP238" s="51"/>
      <c r="FQ238" s="51"/>
      <c r="FR238" s="51"/>
      <c r="FS238" s="51"/>
      <c r="FT238" s="51"/>
      <c r="FU238" s="51"/>
      <c r="FV238" s="51"/>
      <c r="FW238" s="51"/>
      <c r="FX238" s="51"/>
      <c r="FY238" s="51"/>
      <c r="FZ238" s="51"/>
      <c r="GA238" s="51"/>
      <c r="GB238" s="51"/>
      <c r="GC238" s="51"/>
      <c r="GD238" s="51"/>
      <c r="GE238" s="51"/>
      <c r="GF238" s="51"/>
      <c r="GG238" s="51"/>
      <c r="GH238" s="51"/>
      <c r="GI238" s="51"/>
      <c r="GJ238" s="51"/>
      <c r="GK238" s="51"/>
      <c r="GL238" s="51"/>
      <c r="GM238" s="51"/>
      <c r="GN238" s="51"/>
      <c r="GO238" s="51"/>
      <c r="GP238" s="51"/>
      <c r="GQ238" s="51"/>
      <c r="GR238" s="51"/>
      <c r="GS238" s="51"/>
      <c r="GT238" s="51"/>
      <c r="GU238" s="51"/>
      <c r="GV238" s="51"/>
      <c r="GW238" s="51"/>
      <c r="GX238" s="51"/>
      <c r="GY238" s="51"/>
      <c r="GZ238" s="51"/>
      <c r="HA238" s="51"/>
      <c r="HB238" s="51"/>
      <c r="HC238" s="51"/>
      <c r="HD238" s="51"/>
      <c r="HE238" s="51"/>
      <c r="HF238" s="51"/>
      <c r="HG238" s="51"/>
      <c r="HH238" s="51"/>
      <c r="HI238" s="51"/>
      <c r="HJ238" s="51"/>
      <c r="HK238" s="51"/>
      <c r="HL238" s="51"/>
      <c r="HM238" s="51"/>
      <c r="HN238" s="51"/>
      <c r="HO238" s="51"/>
      <c r="HP238" s="51"/>
      <c r="HQ238" s="51"/>
      <c r="HR238" s="51"/>
      <c r="HS238" s="51"/>
      <c r="HT238" s="51"/>
      <c r="HU238" s="51"/>
      <c r="HV238" s="51"/>
      <c r="HW238" s="51"/>
      <c r="HX238" s="51"/>
      <c r="HY238" s="51"/>
      <c r="HZ238" s="51"/>
      <c r="IA238" s="51"/>
      <c r="IB238" s="51"/>
      <c r="IC238" s="51"/>
      <c r="ID238" s="51"/>
      <c r="IE238" s="51"/>
      <c r="IF238" s="51"/>
      <c r="IG238" s="51"/>
      <c r="IH238" s="51"/>
      <c r="II238" s="51"/>
      <c r="IJ238" s="51"/>
      <c r="IK238" s="51"/>
      <c r="IL238" s="51"/>
      <c r="IM238" s="51"/>
      <c r="IN238" s="51"/>
      <c r="IO238" s="51"/>
      <c r="IP238" s="51"/>
      <c r="IQ238" s="51"/>
      <c r="IR238" s="51"/>
      <c r="IS238" s="51"/>
      <c r="IT238" s="51"/>
      <c r="IU238" s="51"/>
      <c r="IV238" s="51"/>
      <c r="IW238" s="51"/>
      <c r="IX238" s="51"/>
      <c r="IY238" s="51"/>
      <c r="IZ238" s="51"/>
      <c r="JA238" s="51"/>
      <c r="JB238" s="51"/>
      <c r="JC238" s="51"/>
      <c r="JD238" s="51"/>
      <c r="JE238" s="51"/>
      <c r="JF238" s="51"/>
      <c r="JG238" s="51"/>
      <c r="JH238" s="51"/>
      <c r="JI238" s="51"/>
      <c r="JJ238" s="51"/>
      <c r="JK238" s="51"/>
      <c r="JL238" s="51"/>
      <c r="JM238" s="51"/>
      <c r="JN238" s="51"/>
    </row>
    <row r="239" spans="2:274" s="50" customFormat="1" ht="15" x14ac:dyDescent="0.2">
      <c r="B239" s="37">
        <v>2011</v>
      </c>
      <c r="C239" s="37">
        <v>1</v>
      </c>
      <c r="D239" s="38"/>
      <c r="E239" s="68">
        <v>0.2301</v>
      </c>
      <c r="F239" s="63">
        <v>0.56789999999999996</v>
      </c>
      <c r="G239" s="63">
        <f t="shared" ref="G239:G250" si="969">0.287+0.0269</f>
        <v>0.31389999999999996</v>
      </c>
      <c r="H239" s="63">
        <f t="shared" ref="H239:H244" si="970">(F239+G239)</f>
        <v>0.88179999999999992</v>
      </c>
      <c r="I239" s="63"/>
      <c r="J239" s="68">
        <v>0.2301</v>
      </c>
      <c r="K239" s="63">
        <f t="shared" ref="K239:K244" si="971">+F239</f>
        <v>0.56789999999999996</v>
      </c>
      <c r="L239" s="63">
        <f t="shared" ref="L239:L250" si="972">0.287+0.0269</f>
        <v>0.31389999999999996</v>
      </c>
      <c r="M239" s="63">
        <f t="shared" ref="M239:M244" si="973">(K239+L239)</f>
        <v>0.88179999999999992</v>
      </c>
      <c r="N239" s="63"/>
      <c r="O239" s="68">
        <v>0.69040000000000001</v>
      </c>
      <c r="P239" s="63">
        <f t="shared" ref="P239:P244" si="974">+F239</f>
        <v>0.56789999999999996</v>
      </c>
      <c r="Q239" s="63">
        <f t="shared" ref="Q239:Q250" si="975">0.1596+0.0247</f>
        <v>0.18429999999999999</v>
      </c>
      <c r="R239" s="63">
        <f t="shared" ref="R239:R244" si="976">(P239+Q239)</f>
        <v>0.75219999999999998</v>
      </c>
      <c r="S239" s="63"/>
      <c r="T239" s="68">
        <v>3.1233</v>
      </c>
      <c r="U239" s="63">
        <f t="shared" ref="U239:U244" si="977">+P239</f>
        <v>0.56789999999999996</v>
      </c>
      <c r="V239" s="63">
        <f t="shared" ref="V239:V250" si="978">0.1138+0.0247</f>
        <v>0.13850000000000001</v>
      </c>
      <c r="W239" s="63">
        <f t="shared" ref="W239:W244" si="979">(U239+V239)</f>
        <v>0.70639999999999992</v>
      </c>
      <c r="X239" s="63"/>
      <c r="Y239" s="68">
        <v>20.3901</v>
      </c>
      <c r="Z239" s="63">
        <v>0.14749999999999999</v>
      </c>
      <c r="AA239" s="63">
        <f t="shared" ref="AA239:AA244" si="980">+U239</f>
        <v>0.56789999999999996</v>
      </c>
      <c r="AB239" s="63">
        <f t="shared" ref="AB239:AB250" si="981">0.0362+0.018</f>
        <v>5.4199999999999998E-2</v>
      </c>
      <c r="AC239" s="63">
        <f t="shared" ref="AC239:AC244" si="982">(AA239+AB239)</f>
        <v>0.62209999999999999</v>
      </c>
      <c r="AD239" s="63"/>
      <c r="AE239" s="68">
        <v>5.2668999999999997</v>
      </c>
      <c r="AF239" s="69">
        <v>0.434</v>
      </c>
      <c r="AG239" s="63">
        <f t="shared" ref="AG239:AG263" si="983">0.0791+0.021</f>
        <v>0.10010000000000001</v>
      </c>
      <c r="AH239" s="63">
        <f t="shared" ref="AH239:AH244" si="984">(AF239+AG239)</f>
        <v>0.53410000000000002</v>
      </c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8">
        <v>20.3901</v>
      </c>
      <c r="BC239" s="63">
        <f t="shared" ref="BC239:BC250" si="985">Z239</f>
        <v>0.14749999999999999</v>
      </c>
      <c r="BD239" s="63">
        <f t="shared" ref="BD239:BD250" si="986">+AF239</f>
        <v>0.434</v>
      </c>
      <c r="BE239" s="63">
        <f t="shared" ref="BE239:BE263" si="987">0.0362+0.0162</f>
        <v>5.2400000000000002E-2</v>
      </c>
      <c r="BF239" s="63">
        <f t="shared" ref="BF239:BF244" si="988">(BD239+BE239)</f>
        <v>0.4864</v>
      </c>
      <c r="BG239" s="63"/>
      <c r="BH239" s="68">
        <v>128.45590000000001</v>
      </c>
      <c r="BI239" s="63">
        <v>8.3299999999999999E-2</v>
      </c>
      <c r="BJ239" s="63">
        <f t="shared" ref="BJ239:BJ244" si="989">+BD239</f>
        <v>0.434</v>
      </c>
      <c r="BK239" s="63">
        <f t="shared" ref="BK239:BK263" si="990">0.0289+0.0162</f>
        <v>4.5100000000000001E-2</v>
      </c>
      <c r="BL239" s="63">
        <f t="shared" ref="BL239:BL244" si="991">(BJ239+BK239)</f>
        <v>0.47909999999999997</v>
      </c>
      <c r="BM239" s="63"/>
      <c r="BN239" s="63"/>
      <c r="BO239" s="63"/>
      <c r="BP239" s="63"/>
      <c r="BQ239" s="63"/>
      <c r="BR239" s="63"/>
      <c r="BS239" s="63"/>
      <c r="BT239" s="131" t="s">
        <v>30</v>
      </c>
      <c r="BU239" s="131"/>
      <c r="BV239" s="131"/>
      <c r="BW239" s="131"/>
      <c r="BX239" s="131"/>
      <c r="BY239" s="70"/>
      <c r="BZ239" s="68">
        <v>5.2668999999999997</v>
      </c>
      <c r="CA239" s="63">
        <v>0</v>
      </c>
      <c r="CB239" s="63">
        <f t="shared" ref="CB239:CB244" si="992">+BJ239</f>
        <v>0.434</v>
      </c>
      <c r="CC239" s="63">
        <f t="shared" ref="CC239:CC263" si="993">0.0791+0.021</f>
        <v>0.10010000000000001</v>
      </c>
      <c r="CD239" s="63">
        <f t="shared" ref="CD239:CD244" si="994">CB239+CC239</f>
        <v>0.53410000000000002</v>
      </c>
      <c r="CE239" s="71"/>
      <c r="CF239" s="68">
        <v>230.80109999999999</v>
      </c>
      <c r="CG239" s="63">
        <v>6.4899999999999999E-2</v>
      </c>
      <c r="CH239" s="63">
        <f t="shared" ref="CH239:CH244" si="995">CB239</f>
        <v>0.434</v>
      </c>
      <c r="CI239" s="63">
        <f t="shared" ref="CI239:CI263" si="996">0.0146+0.0138</f>
        <v>2.8400000000000002E-2</v>
      </c>
      <c r="CJ239" s="63">
        <f t="shared" ref="CJ239:CJ244" si="997">CH239+CI239</f>
        <v>0.46239999999999998</v>
      </c>
      <c r="CK239" s="71"/>
      <c r="CL239" s="68">
        <v>2.2191999999999998</v>
      </c>
      <c r="CM239" s="63">
        <v>0</v>
      </c>
      <c r="CN239" s="63">
        <v>0.1168</v>
      </c>
      <c r="CO239" s="63">
        <f t="shared" ref="CO239:CO244" si="998">(CM239+CN239)</f>
        <v>0.1168</v>
      </c>
      <c r="CP239" s="71"/>
      <c r="CQ239" s="68">
        <v>3.0476999999999999</v>
      </c>
      <c r="CR239" s="63">
        <f t="shared" ref="CR239:CS241" si="999">+CM239</f>
        <v>0</v>
      </c>
      <c r="CS239" s="63">
        <f t="shared" si="999"/>
        <v>0.1168</v>
      </c>
      <c r="CT239" s="63">
        <f t="shared" ref="CT239:CT244" si="1000">(CR239+CS239)</f>
        <v>0.1168</v>
      </c>
      <c r="CU239" s="71"/>
      <c r="CV239" s="68">
        <v>5.6712999999999996</v>
      </c>
      <c r="CW239" s="63">
        <f t="shared" ref="CW239:CW244" si="1001">+CR239</f>
        <v>0</v>
      </c>
      <c r="CX239" s="63">
        <v>7.9100000000000004E-2</v>
      </c>
      <c r="CY239" s="63">
        <f t="shared" ref="CY239:CY244" si="1002">(CW239+CX239)</f>
        <v>7.9100000000000004E-2</v>
      </c>
      <c r="CZ239" s="71"/>
      <c r="DA239" s="68">
        <v>6.4997999999999996</v>
      </c>
      <c r="DB239" s="63">
        <f t="shared" ref="DB239:DC241" si="1003">+CW239</f>
        <v>0</v>
      </c>
      <c r="DC239" s="68">
        <f t="shared" si="1003"/>
        <v>7.9100000000000004E-2</v>
      </c>
      <c r="DD239" s="63">
        <f t="shared" ref="DD239:DD244" si="1004">(DB239+DC239)</f>
        <v>7.9100000000000004E-2</v>
      </c>
      <c r="DE239" s="63"/>
      <c r="DF239" s="68">
        <v>20.794499999999999</v>
      </c>
      <c r="DG239" s="63">
        <f t="shared" ref="DG239:DG244" si="1005">+BC239</f>
        <v>0.14749999999999999</v>
      </c>
      <c r="DH239" s="63">
        <f t="shared" ref="DH239:DH244" si="1006">+DB239</f>
        <v>0</v>
      </c>
      <c r="DI239" s="63">
        <v>3.6200000000000003E-2</v>
      </c>
      <c r="DJ239" s="63">
        <f t="shared" ref="DJ239:DJ244" si="1007">(DH239+DI239)</f>
        <v>3.6200000000000003E-2</v>
      </c>
      <c r="DK239" s="71"/>
      <c r="DL239" s="68">
        <v>21.623000000000001</v>
      </c>
      <c r="DM239" s="63">
        <f t="shared" ref="DM239:DO240" si="1008">+DG239</f>
        <v>0.14749999999999999</v>
      </c>
      <c r="DN239" s="63">
        <f t="shared" si="1008"/>
        <v>0</v>
      </c>
      <c r="DO239" s="63">
        <f t="shared" si="1008"/>
        <v>3.6200000000000003E-2</v>
      </c>
      <c r="DP239" s="63">
        <f t="shared" ref="DP239:DP244" si="1009">(DN239+DO239)</f>
        <v>3.6200000000000003E-2</v>
      </c>
      <c r="DQ239" s="63"/>
      <c r="DR239" s="68">
        <v>128.8603</v>
      </c>
      <c r="DS239" s="63">
        <f t="shared" ref="DS239:DS244" si="1010">+BI239</f>
        <v>8.3299999999999999E-2</v>
      </c>
      <c r="DT239" s="63">
        <f t="shared" ref="DT239:DT244" si="1011">+DN239</f>
        <v>0</v>
      </c>
      <c r="DU239" s="68">
        <v>2.8899999999999999E-2</v>
      </c>
      <c r="DV239" s="63">
        <f t="shared" ref="DV239:DV244" si="1012">(DT239+DU239)</f>
        <v>2.8899999999999999E-2</v>
      </c>
      <c r="DW239" s="71"/>
      <c r="DX239" s="68">
        <v>129.68879999999999</v>
      </c>
      <c r="DY239" s="63">
        <f t="shared" ref="DY239:EA240" si="1013">+DS239</f>
        <v>8.3299999999999999E-2</v>
      </c>
      <c r="DZ239" s="63">
        <f t="shared" si="1013"/>
        <v>0</v>
      </c>
      <c r="EA239" s="63">
        <f t="shared" si="1013"/>
        <v>2.8899999999999999E-2</v>
      </c>
      <c r="EB239" s="63">
        <f t="shared" ref="EB239:EB244" si="1014">(DZ239+EA239)</f>
        <v>2.8899999999999999E-2</v>
      </c>
      <c r="EC239" s="63"/>
      <c r="ED239" s="63"/>
      <c r="EE239" s="63"/>
      <c r="EF239" s="63"/>
      <c r="EG239" s="63"/>
      <c r="EH239" s="63"/>
      <c r="EI239" s="63"/>
      <c r="EJ239" s="131" t="s">
        <v>30</v>
      </c>
      <c r="EK239" s="131"/>
      <c r="EL239" s="131"/>
      <c r="EM239" s="131"/>
      <c r="EN239" s="131"/>
      <c r="EO239" s="70"/>
      <c r="EP239" s="68">
        <v>3.0476999999999999</v>
      </c>
      <c r="EQ239" s="63">
        <v>0</v>
      </c>
      <c r="ER239" s="63">
        <v>0</v>
      </c>
      <c r="ES239" s="63">
        <v>0.1168</v>
      </c>
      <c r="ET239" s="63">
        <f t="shared" ref="ET239:ET244" si="1015">ER239+ES239</f>
        <v>0.1168</v>
      </c>
      <c r="EU239" s="70"/>
      <c r="EV239" s="68">
        <v>6.4997999999999996</v>
      </c>
      <c r="EW239" s="63">
        <v>0</v>
      </c>
      <c r="EX239" s="63">
        <v>0</v>
      </c>
      <c r="EY239" s="63">
        <v>7.9100000000000004E-2</v>
      </c>
      <c r="EZ239" s="63">
        <f t="shared" ref="EZ239:EZ244" si="1016">EX239+EY239</f>
        <v>7.9100000000000004E-2</v>
      </c>
      <c r="FA239" s="70"/>
      <c r="FB239" s="68">
        <v>21.623000000000001</v>
      </c>
      <c r="FC239" s="63">
        <v>0.14749999999999999</v>
      </c>
      <c r="FD239" s="63">
        <v>0</v>
      </c>
      <c r="FE239" s="63">
        <v>3.6200000000000003E-2</v>
      </c>
      <c r="FF239" s="63">
        <f t="shared" ref="FF239:FF244" si="1017">FD239+FE239</f>
        <v>3.6200000000000003E-2</v>
      </c>
      <c r="FG239" s="70"/>
      <c r="FH239" s="68">
        <v>129.68879999999999</v>
      </c>
      <c r="FI239" s="63">
        <v>8.3299999999999999E-2</v>
      </c>
      <c r="FJ239" s="63">
        <v>0</v>
      </c>
      <c r="FK239" s="63">
        <v>2.8899999999999999E-2</v>
      </c>
      <c r="FL239" s="63">
        <f t="shared" ref="FL239:FL244" si="1018">FJ239+FK239</f>
        <v>2.8899999999999999E-2</v>
      </c>
      <c r="FM239" s="48"/>
      <c r="FN239" s="49">
        <f t="shared" ref="FN239:FN250" si="1019">+C239</f>
        <v>1</v>
      </c>
      <c r="FO239" s="49">
        <f t="shared" ref="FO239:FO250" si="1020">+B239</f>
        <v>2011</v>
      </c>
      <c r="FP239" s="51"/>
      <c r="FQ239" s="51"/>
      <c r="FR239" s="51"/>
      <c r="FS239" s="51"/>
      <c r="FT239" s="51"/>
      <c r="FU239" s="51"/>
      <c r="FV239" s="51"/>
      <c r="FW239" s="51"/>
      <c r="FX239" s="51"/>
      <c r="FY239" s="51"/>
      <c r="FZ239" s="51"/>
      <c r="GA239" s="51"/>
      <c r="GB239" s="51"/>
      <c r="GC239" s="51"/>
      <c r="GD239" s="51"/>
      <c r="GE239" s="51"/>
      <c r="GF239" s="51"/>
      <c r="GG239" s="51"/>
      <c r="GH239" s="51"/>
      <c r="GI239" s="51"/>
      <c r="GJ239" s="51"/>
      <c r="GK239" s="51"/>
      <c r="GL239" s="51"/>
      <c r="GM239" s="51"/>
      <c r="GN239" s="51"/>
      <c r="GO239" s="51"/>
      <c r="GP239" s="51"/>
      <c r="GQ239" s="51"/>
      <c r="GR239" s="51"/>
      <c r="GS239" s="51"/>
      <c r="GT239" s="51"/>
      <c r="GU239" s="51"/>
      <c r="GV239" s="51"/>
      <c r="GW239" s="51"/>
      <c r="GX239" s="51"/>
      <c r="GY239" s="51"/>
      <c r="GZ239" s="51"/>
      <c r="HA239" s="51"/>
      <c r="HB239" s="51"/>
      <c r="HC239" s="51"/>
      <c r="HD239" s="51"/>
      <c r="HE239" s="51"/>
      <c r="HF239" s="51"/>
      <c r="HG239" s="51"/>
      <c r="HH239" s="51"/>
      <c r="HI239" s="51"/>
      <c r="HJ239" s="51"/>
      <c r="HK239" s="51"/>
      <c r="HL239" s="51"/>
      <c r="HM239" s="51"/>
      <c r="HN239" s="51"/>
      <c r="HO239" s="51"/>
      <c r="HP239" s="51"/>
      <c r="HQ239" s="51"/>
      <c r="HR239" s="51"/>
      <c r="HS239" s="51"/>
      <c r="HT239" s="51"/>
      <c r="HU239" s="51"/>
      <c r="HV239" s="51"/>
      <c r="HW239" s="51"/>
      <c r="HX239" s="51"/>
      <c r="HY239" s="51"/>
      <c r="HZ239" s="51"/>
      <c r="IA239" s="51"/>
      <c r="IB239" s="51"/>
      <c r="IC239" s="51"/>
      <c r="ID239" s="51"/>
      <c r="IE239" s="51"/>
      <c r="IF239" s="51"/>
      <c r="IG239" s="51"/>
      <c r="IH239" s="51"/>
      <c r="II239" s="51"/>
      <c r="IJ239" s="51"/>
      <c r="IK239" s="51"/>
      <c r="IL239" s="51"/>
      <c r="IM239" s="51"/>
      <c r="IN239" s="51"/>
      <c r="IO239" s="51"/>
      <c r="IP239" s="51"/>
      <c r="IQ239" s="51"/>
      <c r="IR239" s="51"/>
      <c r="IS239" s="51"/>
      <c r="IT239" s="51"/>
      <c r="IU239" s="51"/>
      <c r="IV239" s="51"/>
      <c r="IW239" s="51"/>
      <c r="IX239" s="51"/>
      <c r="IY239" s="51"/>
      <c r="IZ239" s="51"/>
      <c r="JA239" s="51"/>
      <c r="JB239" s="51"/>
      <c r="JC239" s="51"/>
      <c r="JD239" s="51"/>
      <c r="JE239" s="51"/>
      <c r="JF239" s="51"/>
      <c r="JG239" s="51"/>
      <c r="JH239" s="51"/>
      <c r="JI239" s="51"/>
      <c r="JJ239" s="51"/>
      <c r="JK239" s="51"/>
      <c r="JL239" s="51"/>
      <c r="JM239" s="51"/>
      <c r="JN239" s="51"/>
    </row>
    <row r="240" spans="2:274" ht="15" x14ac:dyDescent="0.2">
      <c r="B240" s="32">
        <v>2011</v>
      </c>
      <c r="C240" s="32">
        <v>2</v>
      </c>
      <c r="D240" s="27"/>
      <c r="E240" s="29">
        <v>0.2301</v>
      </c>
      <c r="F240" s="27">
        <v>0.61939999999999995</v>
      </c>
      <c r="G240" s="27">
        <f t="shared" si="969"/>
        <v>0.31389999999999996</v>
      </c>
      <c r="H240" s="27">
        <f t="shared" si="970"/>
        <v>0.93329999999999991</v>
      </c>
      <c r="I240" s="27"/>
      <c r="J240" s="29">
        <v>0.2301</v>
      </c>
      <c r="K240" s="27">
        <f t="shared" si="971"/>
        <v>0.61939999999999995</v>
      </c>
      <c r="L240" s="27">
        <f t="shared" si="972"/>
        <v>0.31389999999999996</v>
      </c>
      <c r="M240" s="27">
        <f t="shared" si="973"/>
        <v>0.93329999999999991</v>
      </c>
      <c r="N240" s="27"/>
      <c r="O240" s="29">
        <v>0.69040000000000001</v>
      </c>
      <c r="P240" s="27">
        <f t="shared" si="974"/>
        <v>0.61939999999999995</v>
      </c>
      <c r="Q240" s="27">
        <f t="shared" si="975"/>
        <v>0.18429999999999999</v>
      </c>
      <c r="R240" s="27">
        <f t="shared" si="976"/>
        <v>0.80369999999999997</v>
      </c>
      <c r="S240" s="27"/>
      <c r="T240" s="29">
        <v>3.1233</v>
      </c>
      <c r="U240" s="27">
        <f t="shared" si="977"/>
        <v>0.61939999999999995</v>
      </c>
      <c r="V240" s="27">
        <f t="shared" si="978"/>
        <v>0.13850000000000001</v>
      </c>
      <c r="W240" s="27">
        <f t="shared" si="979"/>
        <v>0.75790000000000002</v>
      </c>
      <c r="X240" s="27"/>
      <c r="Y240" s="29">
        <v>20.3901</v>
      </c>
      <c r="Z240" s="27">
        <v>0.14749999999999999</v>
      </c>
      <c r="AA240" s="27">
        <f t="shared" si="980"/>
        <v>0.61939999999999995</v>
      </c>
      <c r="AB240" s="27">
        <f t="shared" si="981"/>
        <v>5.4199999999999998E-2</v>
      </c>
      <c r="AC240" s="27">
        <f t="shared" si="982"/>
        <v>0.67359999999999998</v>
      </c>
      <c r="AD240" s="27"/>
      <c r="AE240" s="29">
        <v>5.2668999999999997</v>
      </c>
      <c r="AF240" s="52">
        <f>0.6194-0.1662</f>
        <v>0.45319999999999994</v>
      </c>
      <c r="AG240" s="27">
        <f t="shared" si="983"/>
        <v>0.10010000000000001</v>
      </c>
      <c r="AH240" s="27">
        <f t="shared" si="984"/>
        <v>0.5532999999999999</v>
      </c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9">
        <v>20.3901</v>
      </c>
      <c r="BC240" s="27">
        <f t="shared" si="985"/>
        <v>0.14749999999999999</v>
      </c>
      <c r="BD240" s="27">
        <f t="shared" si="986"/>
        <v>0.45319999999999994</v>
      </c>
      <c r="BE240" s="27">
        <f t="shared" si="987"/>
        <v>5.2400000000000002E-2</v>
      </c>
      <c r="BF240" s="27">
        <f t="shared" si="988"/>
        <v>0.50559999999999994</v>
      </c>
      <c r="BG240" s="27"/>
      <c r="BH240" s="29">
        <v>128.45590000000001</v>
      </c>
      <c r="BI240" s="27">
        <v>8.3299999999999999E-2</v>
      </c>
      <c r="BJ240" s="27">
        <f t="shared" si="989"/>
        <v>0.45319999999999994</v>
      </c>
      <c r="BK240" s="27">
        <f t="shared" si="990"/>
        <v>4.5100000000000001E-2</v>
      </c>
      <c r="BL240" s="27">
        <f t="shared" si="991"/>
        <v>0.49829999999999997</v>
      </c>
      <c r="BM240" s="27"/>
      <c r="BN240" s="27"/>
      <c r="BO240" s="27"/>
      <c r="BP240" s="27"/>
      <c r="BQ240" s="27"/>
      <c r="BR240" s="27"/>
      <c r="BS240" s="27"/>
      <c r="BT240" s="127" t="s">
        <v>30</v>
      </c>
      <c r="BU240" s="127"/>
      <c r="BV240" s="127"/>
      <c r="BW240" s="127"/>
      <c r="BX240" s="127"/>
      <c r="BY240" s="31"/>
      <c r="BZ240" s="29">
        <v>5.2668999999999997</v>
      </c>
      <c r="CA240" s="27">
        <v>0</v>
      </c>
      <c r="CB240" s="27">
        <f t="shared" si="992"/>
        <v>0.45319999999999994</v>
      </c>
      <c r="CC240" s="27">
        <f t="shared" si="993"/>
        <v>0.10010000000000001</v>
      </c>
      <c r="CD240" s="27">
        <f t="shared" si="994"/>
        <v>0.5532999999999999</v>
      </c>
      <c r="CE240" s="28"/>
      <c r="CF240" s="29">
        <v>230.80109999999999</v>
      </c>
      <c r="CG240" s="27">
        <v>6.4899999999999999E-2</v>
      </c>
      <c r="CH240" s="27">
        <f t="shared" si="995"/>
        <v>0.45319999999999994</v>
      </c>
      <c r="CI240" s="27">
        <f t="shared" si="996"/>
        <v>2.8400000000000002E-2</v>
      </c>
      <c r="CJ240" s="27">
        <f t="shared" si="997"/>
        <v>0.48159999999999992</v>
      </c>
      <c r="CK240" s="28"/>
      <c r="CL240" s="29">
        <v>2.2191999999999998</v>
      </c>
      <c r="CM240" s="27">
        <v>0</v>
      </c>
      <c r="CN240" s="27">
        <v>0.1168</v>
      </c>
      <c r="CO240" s="27">
        <f t="shared" si="998"/>
        <v>0.1168</v>
      </c>
      <c r="CP240" s="28"/>
      <c r="CQ240" s="29">
        <v>3.0476999999999999</v>
      </c>
      <c r="CR240" s="27">
        <f t="shared" si="999"/>
        <v>0</v>
      </c>
      <c r="CS240" s="27">
        <f t="shared" si="999"/>
        <v>0.1168</v>
      </c>
      <c r="CT240" s="27">
        <f t="shared" si="1000"/>
        <v>0.1168</v>
      </c>
      <c r="CU240" s="28"/>
      <c r="CV240" s="29">
        <v>5.6712999999999996</v>
      </c>
      <c r="CW240" s="27">
        <f t="shared" si="1001"/>
        <v>0</v>
      </c>
      <c r="CX240" s="27">
        <v>7.9100000000000004E-2</v>
      </c>
      <c r="CY240" s="27">
        <f t="shared" si="1002"/>
        <v>7.9100000000000004E-2</v>
      </c>
      <c r="CZ240" s="28"/>
      <c r="DA240" s="29">
        <v>6.4997999999999996</v>
      </c>
      <c r="DB240" s="27">
        <f t="shared" si="1003"/>
        <v>0</v>
      </c>
      <c r="DC240" s="29">
        <f t="shared" si="1003"/>
        <v>7.9100000000000004E-2</v>
      </c>
      <c r="DD240" s="27">
        <f t="shared" si="1004"/>
        <v>7.9100000000000004E-2</v>
      </c>
      <c r="DE240" s="27"/>
      <c r="DF240" s="29">
        <v>20.794499999999999</v>
      </c>
      <c r="DG240" s="27">
        <f t="shared" si="1005"/>
        <v>0.14749999999999999</v>
      </c>
      <c r="DH240" s="27">
        <f t="shared" si="1006"/>
        <v>0</v>
      </c>
      <c r="DI240" s="27">
        <v>3.6200000000000003E-2</v>
      </c>
      <c r="DJ240" s="27">
        <f t="shared" si="1007"/>
        <v>3.6200000000000003E-2</v>
      </c>
      <c r="DK240" s="28"/>
      <c r="DL240" s="29">
        <v>21.623000000000001</v>
      </c>
      <c r="DM240" s="27">
        <f t="shared" si="1008"/>
        <v>0.14749999999999999</v>
      </c>
      <c r="DN240" s="27">
        <f t="shared" si="1008"/>
        <v>0</v>
      </c>
      <c r="DO240" s="27">
        <f t="shared" si="1008"/>
        <v>3.6200000000000003E-2</v>
      </c>
      <c r="DP240" s="27">
        <f t="shared" si="1009"/>
        <v>3.6200000000000003E-2</v>
      </c>
      <c r="DQ240" s="27"/>
      <c r="DR240" s="29">
        <v>128.8603</v>
      </c>
      <c r="DS240" s="27">
        <f t="shared" si="1010"/>
        <v>8.3299999999999999E-2</v>
      </c>
      <c r="DT240" s="27">
        <f t="shared" si="1011"/>
        <v>0</v>
      </c>
      <c r="DU240" s="29">
        <v>2.8899999999999999E-2</v>
      </c>
      <c r="DV240" s="27">
        <f t="shared" si="1012"/>
        <v>2.8899999999999999E-2</v>
      </c>
      <c r="DW240" s="28"/>
      <c r="DX240" s="29">
        <v>129.68879999999999</v>
      </c>
      <c r="DY240" s="27">
        <f t="shared" si="1013"/>
        <v>8.3299999999999999E-2</v>
      </c>
      <c r="DZ240" s="27">
        <f t="shared" si="1013"/>
        <v>0</v>
      </c>
      <c r="EA240" s="27">
        <f t="shared" si="1013"/>
        <v>2.8899999999999999E-2</v>
      </c>
      <c r="EB240" s="27">
        <f t="shared" si="1014"/>
        <v>2.8899999999999999E-2</v>
      </c>
      <c r="EC240" s="27"/>
      <c r="ED240" s="27"/>
      <c r="EE240" s="27"/>
      <c r="EF240" s="27"/>
      <c r="EG240" s="27"/>
      <c r="EH240" s="27"/>
      <c r="EI240" s="27"/>
      <c r="EJ240" s="127" t="s">
        <v>30</v>
      </c>
      <c r="EK240" s="127"/>
      <c r="EL240" s="127"/>
      <c r="EM240" s="127"/>
      <c r="EN240" s="127"/>
      <c r="EO240" s="31"/>
      <c r="EP240" s="29">
        <v>3.0476999999999999</v>
      </c>
      <c r="EQ240" s="27">
        <v>0</v>
      </c>
      <c r="ER240" s="27">
        <v>0</v>
      </c>
      <c r="ES240" s="27">
        <v>0.1168</v>
      </c>
      <c r="ET240" s="27">
        <f t="shared" si="1015"/>
        <v>0.1168</v>
      </c>
      <c r="EU240" s="31"/>
      <c r="EV240" s="29">
        <v>6.4997999999999996</v>
      </c>
      <c r="EW240" s="27">
        <v>0</v>
      </c>
      <c r="EX240" s="27">
        <v>0</v>
      </c>
      <c r="EY240" s="27">
        <v>7.9100000000000004E-2</v>
      </c>
      <c r="EZ240" s="27">
        <f t="shared" si="1016"/>
        <v>7.9100000000000004E-2</v>
      </c>
      <c r="FA240" s="31"/>
      <c r="FB240" s="29">
        <v>21.623000000000001</v>
      </c>
      <c r="FC240" s="27">
        <v>0.14749999999999999</v>
      </c>
      <c r="FD240" s="27">
        <v>0</v>
      </c>
      <c r="FE240" s="27">
        <v>3.6200000000000003E-2</v>
      </c>
      <c r="FF240" s="27">
        <f t="shared" si="1017"/>
        <v>3.6200000000000003E-2</v>
      </c>
      <c r="FG240" s="31"/>
      <c r="FH240" s="29">
        <v>129.68879999999999</v>
      </c>
      <c r="FI240" s="27">
        <v>8.3299999999999999E-2</v>
      </c>
      <c r="FJ240" s="27">
        <v>0</v>
      </c>
      <c r="FK240" s="27">
        <v>2.8899999999999999E-2</v>
      </c>
      <c r="FL240" s="27">
        <f t="shared" si="1018"/>
        <v>2.8899999999999999E-2</v>
      </c>
      <c r="FM240" s="31"/>
      <c r="FN240" s="32">
        <f t="shared" si="1019"/>
        <v>2</v>
      </c>
      <c r="FO240" s="32">
        <f t="shared" si="1020"/>
        <v>2011</v>
      </c>
    </row>
    <row r="241" spans="2:274" ht="15" x14ac:dyDescent="0.2">
      <c r="B241" s="32">
        <v>2011</v>
      </c>
      <c r="C241" s="32">
        <v>3</v>
      </c>
      <c r="D241" s="27"/>
      <c r="E241" s="29">
        <v>0.2301</v>
      </c>
      <c r="F241" s="27">
        <v>0.59809999999999997</v>
      </c>
      <c r="G241" s="27">
        <f t="shared" si="969"/>
        <v>0.31389999999999996</v>
      </c>
      <c r="H241" s="27">
        <f t="shared" si="970"/>
        <v>0.91199999999999992</v>
      </c>
      <c r="I241" s="27"/>
      <c r="J241" s="29">
        <v>0.2301</v>
      </c>
      <c r="K241" s="27">
        <f t="shared" si="971"/>
        <v>0.59809999999999997</v>
      </c>
      <c r="L241" s="27">
        <f t="shared" si="972"/>
        <v>0.31389999999999996</v>
      </c>
      <c r="M241" s="27">
        <f t="shared" si="973"/>
        <v>0.91199999999999992</v>
      </c>
      <c r="N241" s="27"/>
      <c r="O241" s="29">
        <v>0.69040000000000001</v>
      </c>
      <c r="P241" s="27">
        <f t="shared" si="974"/>
        <v>0.59809999999999997</v>
      </c>
      <c r="Q241" s="27">
        <f t="shared" si="975"/>
        <v>0.18429999999999999</v>
      </c>
      <c r="R241" s="27">
        <f t="shared" si="976"/>
        <v>0.78239999999999998</v>
      </c>
      <c r="S241" s="27"/>
      <c r="T241" s="29">
        <v>3.1233</v>
      </c>
      <c r="U241" s="27">
        <f t="shared" si="977"/>
        <v>0.59809999999999997</v>
      </c>
      <c r="V241" s="27">
        <f t="shared" si="978"/>
        <v>0.13850000000000001</v>
      </c>
      <c r="W241" s="27">
        <f t="shared" si="979"/>
        <v>0.73659999999999992</v>
      </c>
      <c r="X241" s="27"/>
      <c r="Y241" s="29">
        <v>20.3901</v>
      </c>
      <c r="Z241" s="27">
        <v>0.14749999999999999</v>
      </c>
      <c r="AA241" s="27">
        <f t="shared" si="980"/>
        <v>0.59809999999999997</v>
      </c>
      <c r="AB241" s="27">
        <f t="shared" si="981"/>
        <v>5.4199999999999998E-2</v>
      </c>
      <c r="AC241" s="27">
        <f t="shared" si="982"/>
        <v>0.65229999999999999</v>
      </c>
      <c r="AD241" s="27"/>
      <c r="AE241" s="29">
        <v>5.2668999999999997</v>
      </c>
      <c r="AF241" s="52">
        <v>0.41010000000000002</v>
      </c>
      <c r="AG241" s="27">
        <f t="shared" si="983"/>
        <v>0.10010000000000001</v>
      </c>
      <c r="AH241" s="27">
        <f t="shared" si="984"/>
        <v>0.51019999999999999</v>
      </c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9">
        <v>20.3901</v>
      </c>
      <c r="BC241" s="27">
        <f t="shared" si="985"/>
        <v>0.14749999999999999</v>
      </c>
      <c r="BD241" s="27">
        <f t="shared" si="986"/>
        <v>0.41010000000000002</v>
      </c>
      <c r="BE241" s="27">
        <f t="shared" si="987"/>
        <v>5.2400000000000002E-2</v>
      </c>
      <c r="BF241" s="27">
        <f t="shared" si="988"/>
        <v>0.46250000000000002</v>
      </c>
      <c r="BG241" s="27"/>
      <c r="BH241" s="29">
        <v>128.45590000000001</v>
      </c>
      <c r="BI241" s="27">
        <v>8.3299999999999999E-2</v>
      </c>
      <c r="BJ241" s="27">
        <f t="shared" si="989"/>
        <v>0.41010000000000002</v>
      </c>
      <c r="BK241" s="27">
        <f t="shared" si="990"/>
        <v>4.5100000000000001E-2</v>
      </c>
      <c r="BL241" s="27">
        <f t="shared" si="991"/>
        <v>0.45520000000000005</v>
      </c>
      <c r="BM241" s="27"/>
      <c r="BN241" s="27"/>
      <c r="BO241" s="27"/>
      <c r="BP241" s="27"/>
      <c r="BQ241" s="27"/>
      <c r="BR241" s="27"/>
      <c r="BS241" s="27"/>
      <c r="BT241" s="127" t="s">
        <v>30</v>
      </c>
      <c r="BU241" s="127"/>
      <c r="BV241" s="127"/>
      <c r="BW241" s="127"/>
      <c r="BX241" s="127"/>
      <c r="BY241" s="31"/>
      <c r="BZ241" s="29">
        <v>5.2668999999999997</v>
      </c>
      <c r="CA241" s="27">
        <v>0</v>
      </c>
      <c r="CB241" s="27">
        <f t="shared" si="992"/>
        <v>0.41010000000000002</v>
      </c>
      <c r="CC241" s="27">
        <f t="shared" si="993"/>
        <v>0.10010000000000001</v>
      </c>
      <c r="CD241" s="27">
        <f t="shared" si="994"/>
        <v>0.51019999999999999</v>
      </c>
      <c r="CE241" s="28"/>
      <c r="CF241" s="29">
        <v>230.80109999999999</v>
      </c>
      <c r="CG241" s="27">
        <v>6.4899999999999999E-2</v>
      </c>
      <c r="CH241" s="27">
        <f t="shared" si="995"/>
        <v>0.41010000000000002</v>
      </c>
      <c r="CI241" s="27">
        <f t="shared" si="996"/>
        <v>2.8400000000000002E-2</v>
      </c>
      <c r="CJ241" s="27">
        <f t="shared" si="997"/>
        <v>0.4385</v>
      </c>
      <c r="CK241" s="28"/>
      <c r="CL241" s="29">
        <v>2.2191999999999998</v>
      </c>
      <c r="CM241" s="27">
        <v>0</v>
      </c>
      <c r="CN241" s="27">
        <v>0.1168</v>
      </c>
      <c r="CO241" s="27">
        <f t="shared" si="998"/>
        <v>0.1168</v>
      </c>
      <c r="CP241" s="28"/>
      <c r="CQ241" s="29">
        <v>3.0476999999999999</v>
      </c>
      <c r="CR241" s="27">
        <f t="shared" si="999"/>
        <v>0</v>
      </c>
      <c r="CS241" s="27">
        <f t="shared" si="999"/>
        <v>0.1168</v>
      </c>
      <c r="CT241" s="27">
        <f t="shared" si="1000"/>
        <v>0.1168</v>
      </c>
      <c r="CU241" s="28"/>
      <c r="CV241" s="29">
        <v>5.6712999999999996</v>
      </c>
      <c r="CW241" s="27">
        <f t="shared" si="1001"/>
        <v>0</v>
      </c>
      <c r="CX241" s="27">
        <v>7.9100000000000004E-2</v>
      </c>
      <c r="CY241" s="27">
        <f t="shared" si="1002"/>
        <v>7.9100000000000004E-2</v>
      </c>
      <c r="CZ241" s="28"/>
      <c r="DA241" s="29">
        <v>6.4997999999999996</v>
      </c>
      <c r="DB241" s="27">
        <f t="shared" si="1003"/>
        <v>0</v>
      </c>
      <c r="DC241" s="29">
        <f t="shared" si="1003"/>
        <v>7.9100000000000004E-2</v>
      </c>
      <c r="DD241" s="27">
        <f t="shared" si="1004"/>
        <v>7.9100000000000004E-2</v>
      </c>
      <c r="DE241" s="27"/>
      <c r="DF241" s="29">
        <v>20.794499999999999</v>
      </c>
      <c r="DG241" s="27">
        <f t="shared" si="1005"/>
        <v>0.14749999999999999</v>
      </c>
      <c r="DH241" s="27">
        <f t="shared" si="1006"/>
        <v>0</v>
      </c>
      <c r="DI241" s="27">
        <v>3.6200000000000003E-2</v>
      </c>
      <c r="DJ241" s="27">
        <f t="shared" si="1007"/>
        <v>3.6200000000000003E-2</v>
      </c>
      <c r="DK241" s="28"/>
      <c r="DL241" s="29">
        <v>21.623000000000001</v>
      </c>
      <c r="DM241" s="27">
        <f t="shared" ref="DM241:DO242" si="1021">+DG241</f>
        <v>0.14749999999999999</v>
      </c>
      <c r="DN241" s="27">
        <f t="shared" si="1021"/>
        <v>0</v>
      </c>
      <c r="DO241" s="27">
        <f t="shared" si="1021"/>
        <v>3.6200000000000003E-2</v>
      </c>
      <c r="DP241" s="27">
        <f t="shared" si="1009"/>
        <v>3.6200000000000003E-2</v>
      </c>
      <c r="DQ241" s="27"/>
      <c r="DR241" s="29">
        <v>128.8603</v>
      </c>
      <c r="DS241" s="27">
        <f t="shared" si="1010"/>
        <v>8.3299999999999999E-2</v>
      </c>
      <c r="DT241" s="27">
        <f t="shared" si="1011"/>
        <v>0</v>
      </c>
      <c r="DU241" s="29">
        <v>2.8899999999999999E-2</v>
      </c>
      <c r="DV241" s="27">
        <f t="shared" si="1012"/>
        <v>2.8899999999999999E-2</v>
      </c>
      <c r="DW241" s="28"/>
      <c r="DX241" s="29">
        <v>129.68879999999999</v>
      </c>
      <c r="DY241" s="27">
        <f t="shared" ref="DY241:EA242" si="1022">+DS241</f>
        <v>8.3299999999999999E-2</v>
      </c>
      <c r="DZ241" s="27">
        <f t="shared" si="1022"/>
        <v>0</v>
      </c>
      <c r="EA241" s="27">
        <f t="shared" si="1022"/>
        <v>2.8899999999999999E-2</v>
      </c>
      <c r="EB241" s="27">
        <f t="shared" si="1014"/>
        <v>2.8899999999999999E-2</v>
      </c>
      <c r="EC241" s="27"/>
      <c r="ED241" s="27"/>
      <c r="EE241" s="27"/>
      <c r="EF241" s="27"/>
      <c r="EG241" s="27"/>
      <c r="EH241" s="27"/>
      <c r="EI241" s="27"/>
      <c r="EJ241" s="127" t="s">
        <v>30</v>
      </c>
      <c r="EK241" s="127"/>
      <c r="EL241" s="127"/>
      <c r="EM241" s="127"/>
      <c r="EN241" s="127"/>
      <c r="EO241" s="31"/>
      <c r="EP241" s="29">
        <v>3.0476999999999999</v>
      </c>
      <c r="EQ241" s="27">
        <v>0</v>
      </c>
      <c r="ER241" s="27">
        <v>0</v>
      </c>
      <c r="ES241" s="27">
        <v>0.1168</v>
      </c>
      <c r="ET241" s="27">
        <f t="shared" si="1015"/>
        <v>0.1168</v>
      </c>
      <c r="EU241" s="31"/>
      <c r="EV241" s="29">
        <v>6.4997999999999996</v>
      </c>
      <c r="EW241" s="27">
        <v>0</v>
      </c>
      <c r="EX241" s="27">
        <v>0</v>
      </c>
      <c r="EY241" s="27">
        <v>7.9100000000000004E-2</v>
      </c>
      <c r="EZ241" s="27">
        <f t="shared" si="1016"/>
        <v>7.9100000000000004E-2</v>
      </c>
      <c r="FA241" s="31"/>
      <c r="FB241" s="29">
        <v>21.623000000000001</v>
      </c>
      <c r="FC241" s="27">
        <v>0.14749999999999999</v>
      </c>
      <c r="FD241" s="27">
        <v>0</v>
      </c>
      <c r="FE241" s="27">
        <v>3.6200000000000003E-2</v>
      </c>
      <c r="FF241" s="27">
        <f t="shared" si="1017"/>
        <v>3.6200000000000003E-2</v>
      </c>
      <c r="FG241" s="31"/>
      <c r="FH241" s="29">
        <v>129.68879999999999</v>
      </c>
      <c r="FI241" s="27">
        <v>8.3299999999999999E-2</v>
      </c>
      <c r="FJ241" s="27">
        <v>0</v>
      </c>
      <c r="FK241" s="27">
        <v>2.8899999999999999E-2</v>
      </c>
      <c r="FL241" s="27">
        <f t="shared" si="1018"/>
        <v>2.8899999999999999E-2</v>
      </c>
      <c r="FM241" s="31"/>
      <c r="FN241" s="32">
        <f t="shared" si="1019"/>
        <v>3</v>
      </c>
      <c r="FO241" s="32">
        <f t="shared" si="1020"/>
        <v>2011</v>
      </c>
    </row>
    <row r="242" spans="2:274" ht="15" x14ac:dyDescent="0.2">
      <c r="B242" s="32">
        <v>2011</v>
      </c>
      <c r="C242" s="32">
        <v>4</v>
      </c>
      <c r="D242" s="27"/>
      <c r="E242" s="29">
        <v>0.2301</v>
      </c>
      <c r="F242" s="27">
        <v>0.61909999999999998</v>
      </c>
      <c r="G242" s="27">
        <f t="shared" si="969"/>
        <v>0.31389999999999996</v>
      </c>
      <c r="H242" s="27">
        <f t="shared" si="970"/>
        <v>0.93299999999999994</v>
      </c>
      <c r="I242" s="27"/>
      <c r="J242" s="29">
        <v>0.2301</v>
      </c>
      <c r="K242" s="27">
        <f t="shared" si="971"/>
        <v>0.61909999999999998</v>
      </c>
      <c r="L242" s="27">
        <f t="shared" si="972"/>
        <v>0.31389999999999996</v>
      </c>
      <c r="M242" s="27">
        <f t="shared" si="973"/>
        <v>0.93299999999999994</v>
      </c>
      <c r="N242" s="27"/>
      <c r="O242" s="29">
        <v>0.69040000000000001</v>
      </c>
      <c r="P242" s="27">
        <f t="shared" si="974"/>
        <v>0.61909999999999998</v>
      </c>
      <c r="Q242" s="27">
        <f t="shared" si="975"/>
        <v>0.18429999999999999</v>
      </c>
      <c r="R242" s="27">
        <f t="shared" si="976"/>
        <v>0.8034</v>
      </c>
      <c r="S242" s="27"/>
      <c r="T242" s="29">
        <v>3.1233</v>
      </c>
      <c r="U242" s="27">
        <f t="shared" si="977"/>
        <v>0.61909999999999998</v>
      </c>
      <c r="V242" s="27">
        <f t="shared" si="978"/>
        <v>0.13850000000000001</v>
      </c>
      <c r="W242" s="27">
        <f t="shared" si="979"/>
        <v>0.75760000000000005</v>
      </c>
      <c r="X242" s="27"/>
      <c r="Y242" s="29">
        <v>20.3901</v>
      </c>
      <c r="Z242" s="27">
        <v>0.14749999999999999</v>
      </c>
      <c r="AA242" s="27">
        <f t="shared" si="980"/>
        <v>0.61909999999999998</v>
      </c>
      <c r="AB242" s="27">
        <f t="shared" si="981"/>
        <v>5.4199999999999998E-2</v>
      </c>
      <c r="AC242" s="27">
        <f t="shared" si="982"/>
        <v>0.67330000000000001</v>
      </c>
      <c r="AD242" s="27"/>
      <c r="AE242" s="29">
        <v>5.2668999999999997</v>
      </c>
      <c r="AF242" s="52">
        <v>0.45600000000000002</v>
      </c>
      <c r="AG242" s="27">
        <f t="shared" si="983"/>
        <v>0.10010000000000001</v>
      </c>
      <c r="AH242" s="27">
        <f t="shared" si="984"/>
        <v>0.55610000000000004</v>
      </c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9">
        <v>20.3901</v>
      </c>
      <c r="BC242" s="27">
        <f t="shared" si="985"/>
        <v>0.14749999999999999</v>
      </c>
      <c r="BD242" s="27">
        <f t="shared" si="986"/>
        <v>0.45600000000000002</v>
      </c>
      <c r="BE242" s="27">
        <f t="shared" si="987"/>
        <v>5.2400000000000002E-2</v>
      </c>
      <c r="BF242" s="27">
        <f t="shared" si="988"/>
        <v>0.50839999999999996</v>
      </c>
      <c r="BG242" s="27"/>
      <c r="BH242" s="29">
        <v>128.45590000000001</v>
      </c>
      <c r="BI242" s="27">
        <v>8.3299999999999999E-2</v>
      </c>
      <c r="BJ242" s="27">
        <f t="shared" si="989"/>
        <v>0.45600000000000002</v>
      </c>
      <c r="BK242" s="27">
        <f t="shared" si="990"/>
        <v>4.5100000000000001E-2</v>
      </c>
      <c r="BL242" s="27">
        <f t="shared" si="991"/>
        <v>0.50109999999999999</v>
      </c>
      <c r="BM242" s="27"/>
      <c r="BN242" s="27"/>
      <c r="BO242" s="27"/>
      <c r="BP242" s="27"/>
      <c r="BQ242" s="27"/>
      <c r="BR242" s="27"/>
      <c r="BS242" s="27"/>
      <c r="BT242" s="127" t="s">
        <v>30</v>
      </c>
      <c r="BU242" s="127"/>
      <c r="BV242" s="127"/>
      <c r="BW242" s="127"/>
      <c r="BX242" s="127"/>
      <c r="BY242" s="31"/>
      <c r="BZ242" s="29">
        <v>5.2668999999999997</v>
      </c>
      <c r="CA242" s="27">
        <v>0</v>
      </c>
      <c r="CB242" s="27">
        <f t="shared" si="992"/>
        <v>0.45600000000000002</v>
      </c>
      <c r="CC242" s="27">
        <f t="shared" si="993"/>
        <v>0.10010000000000001</v>
      </c>
      <c r="CD242" s="27">
        <f t="shared" si="994"/>
        <v>0.55610000000000004</v>
      </c>
      <c r="CE242" s="28"/>
      <c r="CF242" s="29">
        <v>230.80109999999999</v>
      </c>
      <c r="CG242" s="27">
        <v>6.4899999999999999E-2</v>
      </c>
      <c r="CH242" s="27">
        <f t="shared" si="995"/>
        <v>0.45600000000000002</v>
      </c>
      <c r="CI242" s="27">
        <f t="shared" si="996"/>
        <v>2.8400000000000002E-2</v>
      </c>
      <c r="CJ242" s="27">
        <f t="shared" si="997"/>
        <v>0.4844</v>
      </c>
      <c r="CK242" s="28"/>
      <c r="CL242" s="29">
        <v>2.2191999999999998</v>
      </c>
      <c r="CM242" s="27">
        <v>0</v>
      </c>
      <c r="CN242" s="27">
        <v>0.1168</v>
      </c>
      <c r="CO242" s="27">
        <f t="shared" si="998"/>
        <v>0.1168</v>
      </c>
      <c r="CP242" s="28"/>
      <c r="CQ242" s="29">
        <v>3.0476999999999999</v>
      </c>
      <c r="CR242" s="27">
        <f t="shared" ref="CR242:CS244" si="1023">+CM242</f>
        <v>0</v>
      </c>
      <c r="CS242" s="27">
        <f t="shared" si="1023"/>
        <v>0.1168</v>
      </c>
      <c r="CT242" s="27">
        <f t="shared" si="1000"/>
        <v>0.1168</v>
      </c>
      <c r="CU242" s="28"/>
      <c r="CV242" s="29">
        <v>5.6712999999999996</v>
      </c>
      <c r="CW242" s="27">
        <f t="shared" si="1001"/>
        <v>0</v>
      </c>
      <c r="CX242" s="27">
        <v>7.9100000000000004E-2</v>
      </c>
      <c r="CY242" s="27">
        <f t="shared" si="1002"/>
        <v>7.9100000000000004E-2</v>
      </c>
      <c r="CZ242" s="28"/>
      <c r="DA242" s="29">
        <v>6.4997999999999996</v>
      </c>
      <c r="DB242" s="27">
        <f t="shared" ref="DB242:DC244" si="1024">+CW242</f>
        <v>0</v>
      </c>
      <c r="DC242" s="29">
        <f t="shared" si="1024"/>
        <v>7.9100000000000004E-2</v>
      </c>
      <c r="DD242" s="27">
        <f t="shared" si="1004"/>
        <v>7.9100000000000004E-2</v>
      </c>
      <c r="DE242" s="27"/>
      <c r="DF242" s="29">
        <v>20.794499999999999</v>
      </c>
      <c r="DG242" s="27">
        <f t="shared" si="1005"/>
        <v>0.14749999999999999</v>
      </c>
      <c r="DH242" s="27">
        <f t="shared" si="1006"/>
        <v>0</v>
      </c>
      <c r="DI242" s="27">
        <v>3.6200000000000003E-2</v>
      </c>
      <c r="DJ242" s="27">
        <f t="shared" si="1007"/>
        <v>3.6200000000000003E-2</v>
      </c>
      <c r="DK242" s="28"/>
      <c r="DL242" s="29">
        <v>21.623000000000001</v>
      </c>
      <c r="DM242" s="27">
        <f t="shared" si="1021"/>
        <v>0.14749999999999999</v>
      </c>
      <c r="DN242" s="27">
        <f t="shared" si="1021"/>
        <v>0</v>
      </c>
      <c r="DO242" s="27">
        <f t="shared" si="1021"/>
        <v>3.6200000000000003E-2</v>
      </c>
      <c r="DP242" s="27">
        <f t="shared" si="1009"/>
        <v>3.6200000000000003E-2</v>
      </c>
      <c r="DQ242" s="27"/>
      <c r="DR242" s="29">
        <v>128.8603</v>
      </c>
      <c r="DS242" s="27">
        <f t="shared" si="1010"/>
        <v>8.3299999999999999E-2</v>
      </c>
      <c r="DT242" s="27">
        <f t="shared" si="1011"/>
        <v>0</v>
      </c>
      <c r="DU242" s="29">
        <v>2.8899999999999999E-2</v>
      </c>
      <c r="DV242" s="27">
        <f t="shared" si="1012"/>
        <v>2.8899999999999999E-2</v>
      </c>
      <c r="DW242" s="28"/>
      <c r="DX242" s="29">
        <v>129.68879999999999</v>
      </c>
      <c r="DY242" s="27">
        <f t="shared" si="1022"/>
        <v>8.3299999999999999E-2</v>
      </c>
      <c r="DZ242" s="27">
        <f t="shared" si="1022"/>
        <v>0</v>
      </c>
      <c r="EA242" s="27">
        <f t="shared" si="1022"/>
        <v>2.8899999999999999E-2</v>
      </c>
      <c r="EB242" s="27">
        <f t="shared" si="1014"/>
        <v>2.8899999999999999E-2</v>
      </c>
      <c r="EC242" s="27"/>
      <c r="ED242" s="27"/>
      <c r="EE242" s="27"/>
      <c r="EF242" s="27"/>
      <c r="EG242" s="27"/>
      <c r="EH242" s="27"/>
      <c r="EI242" s="27"/>
      <c r="EJ242" s="127" t="s">
        <v>30</v>
      </c>
      <c r="EK242" s="127"/>
      <c r="EL242" s="127"/>
      <c r="EM242" s="127"/>
      <c r="EN242" s="127"/>
      <c r="EO242" s="31"/>
      <c r="EP242" s="29">
        <v>3.0476999999999999</v>
      </c>
      <c r="EQ242" s="27">
        <v>0</v>
      </c>
      <c r="ER242" s="27">
        <v>0</v>
      </c>
      <c r="ES242" s="27">
        <v>0.1168</v>
      </c>
      <c r="ET242" s="27">
        <f t="shared" si="1015"/>
        <v>0.1168</v>
      </c>
      <c r="EU242" s="31"/>
      <c r="EV242" s="29">
        <v>6.4997999999999996</v>
      </c>
      <c r="EW242" s="27">
        <v>0</v>
      </c>
      <c r="EX242" s="27">
        <v>0</v>
      </c>
      <c r="EY242" s="27">
        <v>7.9100000000000004E-2</v>
      </c>
      <c r="EZ242" s="27">
        <f t="shared" si="1016"/>
        <v>7.9100000000000004E-2</v>
      </c>
      <c r="FA242" s="31"/>
      <c r="FB242" s="29">
        <v>21.623000000000001</v>
      </c>
      <c r="FC242" s="27">
        <v>0.14749999999999999</v>
      </c>
      <c r="FD242" s="27">
        <v>0</v>
      </c>
      <c r="FE242" s="27">
        <v>3.6200000000000003E-2</v>
      </c>
      <c r="FF242" s="27">
        <f t="shared" si="1017"/>
        <v>3.6200000000000003E-2</v>
      </c>
      <c r="FG242" s="31"/>
      <c r="FH242" s="29">
        <v>129.68879999999999</v>
      </c>
      <c r="FI242" s="27">
        <v>8.3299999999999999E-2</v>
      </c>
      <c r="FJ242" s="27">
        <v>0</v>
      </c>
      <c r="FK242" s="27">
        <v>2.8899999999999999E-2</v>
      </c>
      <c r="FL242" s="27">
        <f t="shared" si="1018"/>
        <v>2.8899999999999999E-2</v>
      </c>
      <c r="FM242" s="31"/>
      <c r="FN242" s="32">
        <f t="shared" si="1019"/>
        <v>4</v>
      </c>
      <c r="FO242" s="32">
        <f t="shared" si="1020"/>
        <v>2011</v>
      </c>
    </row>
    <row r="243" spans="2:274" ht="15" x14ac:dyDescent="0.2">
      <c r="B243" s="32">
        <v>2011</v>
      </c>
      <c r="C243" s="32">
        <v>5</v>
      </c>
      <c r="D243" s="27"/>
      <c r="E243" s="29">
        <v>0.2301</v>
      </c>
      <c r="F243" s="27">
        <v>0.4325</v>
      </c>
      <c r="G243" s="27">
        <f t="shared" si="969"/>
        <v>0.31389999999999996</v>
      </c>
      <c r="H243" s="27">
        <f t="shared" si="970"/>
        <v>0.74639999999999995</v>
      </c>
      <c r="I243" s="27"/>
      <c r="J243" s="29">
        <v>0.2301</v>
      </c>
      <c r="K243" s="27">
        <f t="shared" si="971"/>
        <v>0.4325</v>
      </c>
      <c r="L243" s="27">
        <f t="shared" si="972"/>
        <v>0.31389999999999996</v>
      </c>
      <c r="M243" s="27">
        <f t="shared" si="973"/>
        <v>0.74639999999999995</v>
      </c>
      <c r="N243" s="27"/>
      <c r="O243" s="29">
        <v>0.69040000000000001</v>
      </c>
      <c r="P243" s="27">
        <f t="shared" si="974"/>
        <v>0.4325</v>
      </c>
      <c r="Q243" s="27">
        <f t="shared" si="975"/>
        <v>0.18429999999999999</v>
      </c>
      <c r="R243" s="27">
        <f t="shared" si="976"/>
        <v>0.61680000000000001</v>
      </c>
      <c r="S243" s="27"/>
      <c r="T243" s="29">
        <v>3.1233</v>
      </c>
      <c r="U243" s="27">
        <f t="shared" si="977"/>
        <v>0.4325</v>
      </c>
      <c r="V243" s="27">
        <f t="shared" si="978"/>
        <v>0.13850000000000001</v>
      </c>
      <c r="W243" s="27">
        <f t="shared" si="979"/>
        <v>0.57099999999999995</v>
      </c>
      <c r="X243" s="27"/>
      <c r="Y243" s="29">
        <v>20.3901</v>
      </c>
      <c r="Z243" s="27">
        <v>0.14749999999999999</v>
      </c>
      <c r="AA243" s="27">
        <f t="shared" si="980"/>
        <v>0.4325</v>
      </c>
      <c r="AB243" s="27">
        <f t="shared" si="981"/>
        <v>5.4199999999999998E-2</v>
      </c>
      <c r="AC243" s="27">
        <f t="shared" si="982"/>
        <v>0.48670000000000002</v>
      </c>
      <c r="AD243" s="27"/>
      <c r="AE243" s="29">
        <v>5.2668999999999997</v>
      </c>
      <c r="AF243" s="52">
        <v>0.4325</v>
      </c>
      <c r="AG243" s="27">
        <f t="shared" si="983"/>
        <v>0.10010000000000001</v>
      </c>
      <c r="AH243" s="27">
        <f t="shared" si="984"/>
        <v>0.53259999999999996</v>
      </c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9">
        <v>20.3901</v>
      </c>
      <c r="BC243" s="27">
        <f t="shared" si="985"/>
        <v>0.14749999999999999</v>
      </c>
      <c r="BD243" s="27">
        <f t="shared" si="986"/>
        <v>0.4325</v>
      </c>
      <c r="BE243" s="27">
        <f t="shared" si="987"/>
        <v>5.2400000000000002E-2</v>
      </c>
      <c r="BF243" s="27">
        <f t="shared" si="988"/>
        <v>0.4849</v>
      </c>
      <c r="BG243" s="27"/>
      <c r="BH243" s="29">
        <v>128.45590000000001</v>
      </c>
      <c r="BI243" s="27">
        <v>8.3299999999999999E-2</v>
      </c>
      <c r="BJ243" s="27">
        <f t="shared" si="989"/>
        <v>0.4325</v>
      </c>
      <c r="BK243" s="27">
        <f t="shared" si="990"/>
        <v>4.5100000000000001E-2</v>
      </c>
      <c r="BL243" s="27">
        <f t="shared" si="991"/>
        <v>0.47760000000000002</v>
      </c>
      <c r="BM243" s="27"/>
      <c r="BN243" s="27"/>
      <c r="BO243" s="27"/>
      <c r="BP243" s="27"/>
      <c r="BQ243" s="27"/>
      <c r="BR243" s="27"/>
      <c r="BS243" s="27"/>
      <c r="BT243" s="127" t="s">
        <v>30</v>
      </c>
      <c r="BU243" s="127"/>
      <c r="BV243" s="127"/>
      <c r="BW243" s="127"/>
      <c r="BX243" s="127"/>
      <c r="BY243" s="31"/>
      <c r="BZ243" s="29">
        <v>5.2668999999999997</v>
      </c>
      <c r="CA243" s="27">
        <v>0</v>
      </c>
      <c r="CB243" s="27">
        <f t="shared" si="992"/>
        <v>0.4325</v>
      </c>
      <c r="CC243" s="27">
        <f t="shared" si="993"/>
        <v>0.10010000000000001</v>
      </c>
      <c r="CD243" s="27">
        <f t="shared" si="994"/>
        <v>0.53259999999999996</v>
      </c>
      <c r="CE243" s="28"/>
      <c r="CF243" s="29">
        <v>230.80109999999999</v>
      </c>
      <c r="CG243" s="27">
        <v>6.4899999999999999E-2</v>
      </c>
      <c r="CH243" s="27">
        <f t="shared" si="995"/>
        <v>0.4325</v>
      </c>
      <c r="CI243" s="27">
        <f t="shared" si="996"/>
        <v>2.8400000000000002E-2</v>
      </c>
      <c r="CJ243" s="27">
        <f t="shared" si="997"/>
        <v>0.46089999999999998</v>
      </c>
      <c r="CK243" s="28"/>
      <c r="CL243" s="29">
        <v>2.2191999999999998</v>
      </c>
      <c r="CM243" s="27">
        <v>0</v>
      </c>
      <c r="CN243" s="27">
        <v>0.1168</v>
      </c>
      <c r="CO243" s="27">
        <f t="shared" si="998"/>
        <v>0.1168</v>
      </c>
      <c r="CP243" s="28"/>
      <c r="CQ243" s="29">
        <v>3.0476999999999999</v>
      </c>
      <c r="CR243" s="27">
        <f t="shared" si="1023"/>
        <v>0</v>
      </c>
      <c r="CS243" s="27">
        <f t="shared" si="1023"/>
        <v>0.1168</v>
      </c>
      <c r="CT243" s="27">
        <f t="shared" si="1000"/>
        <v>0.1168</v>
      </c>
      <c r="CU243" s="28"/>
      <c r="CV243" s="29">
        <v>5.6712999999999996</v>
      </c>
      <c r="CW243" s="27">
        <f t="shared" si="1001"/>
        <v>0</v>
      </c>
      <c r="CX243" s="27">
        <v>7.9100000000000004E-2</v>
      </c>
      <c r="CY243" s="27">
        <f t="shared" si="1002"/>
        <v>7.9100000000000004E-2</v>
      </c>
      <c r="CZ243" s="28"/>
      <c r="DA243" s="29">
        <v>6.4997999999999996</v>
      </c>
      <c r="DB243" s="27">
        <f t="shared" si="1024"/>
        <v>0</v>
      </c>
      <c r="DC243" s="29">
        <f t="shared" si="1024"/>
        <v>7.9100000000000004E-2</v>
      </c>
      <c r="DD243" s="27">
        <f t="shared" si="1004"/>
        <v>7.9100000000000004E-2</v>
      </c>
      <c r="DE243" s="27"/>
      <c r="DF243" s="29">
        <v>20.794499999999999</v>
      </c>
      <c r="DG243" s="27">
        <f t="shared" si="1005"/>
        <v>0.14749999999999999</v>
      </c>
      <c r="DH243" s="27">
        <f t="shared" si="1006"/>
        <v>0</v>
      </c>
      <c r="DI243" s="27">
        <v>3.6200000000000003E-2</v>
      </c>
      <c r="DJ243" s="27">
        <f t="shared" si="1007"/>
        <v>3.6200000000000003E-2</v>
      </c>
      <c r="DK243" s="28"/>
      <c r="DL243" s="29">
        <v>21.623000000000001</v>
      </c>
      <c r="DM243" s="27">
        <f t="shared" ref="DM243:DO244" si="1025">+DG243</f>
        <v>0.14749999999999999</v>
      </c>
      <c r="DN243" s="27">
        <f t="shared" si="1025"/>
        <v>0</v>
      </c>
      <c r="DO243" s="27">
        <f t="shared" si="1025"/>
        <v>3.6200000000000003E-2</v>
      </c>
      <c r="DP243" s="27">
        <f t="shared" si="1009"/>
        <v>3.6200000000000003E-2</v>
      </c>
      <c r="DQ243" s="27"/>
      <c r="DR243" s="29">
        <v>128.8603</v>
      </c>
      <c r="DS243" s="27">
        <f t="shared" si="1010"/>
        <v>8.3299999999999999E-2</v>
      </c>
      <c r="DT243" s="27">
        <f t="shared" si="1011"/>
        <v>0</v>
      </c>
      <c r="DU243" s="29">
        <v>2.8899999999999999E-2</v>
      </c>
      <c r="DV243" s="27">
        <f t="shared" si="1012"/>
        <v>2.8899999999999999E-2</v>
      </c>
      <c r="DW243" s="28"/>
      <c r="DX243" s="29">
        <v>129.68879999999999</v>
      </c>
      <c r="DY243" s="27">
        <f t="shared" ref="DY243:EA244" si="1026">+DS243</f>
        <v>8.3299999999999999E-2</v>
      </c>
      <c r="DZ243" s="27">
        <f t="shared" si="1026"/>
        <v>0</v>
      </c>
      <c r="EA243" s="27">
        <f t="shared" si="1026"/>
        <v>2.8899999999999999E-2</v>
      </c>
      <c r="EB243" s="27">
        <f t="shared" si="1014"/>
        <v>2.8899999999999999E-2</v>
      </c>
      <c r="EC243" s="27"/>
      <c r="ED243" s="27"/>
      <c r="EE243" s="27"/>
      <c r="EF243" s="27"/>
      <c r="EG243" s="27"/>
      <c r="EH243" s="27"/>
      <c r="EI243" s="27"/>
      <c r="EJ243" s="127" t="s">
        <v>30</v>
      </c>
      <c r="EK243" s="127"/>
      <c r="EL243" s="127"/>
      <c r="EM243" s="127"/>
      <c r="EN243" s="127"/>
      <c r="EO243" s="31"/>
      <c r="EP243" s="29">
        <v>3.0476999999999999</v>
      </c>
      <c r="EQ243" s="27">
        <v>0</v>
      </c>
      <c r="ER243" s="27">
        <v>0</v>
      </c>
      <c r="ES243" s="27">
        <v>0.1168</v>
      </c>
      <c r="ET243" s="27">
        <f t="shared" si="1015"/>
        <v>0.1168</v>
      </c>
      <c r="EU243" s="31"/>
      <c r="EV243" s="29">
        <v>6.4997999999999996</v>
      </c>
      <c r="EW243" s="27">
        <v>0</v>
      </c>
      <c r="EX243" s="27">
        <v>0</v>
      </c>
      <c r="EY243" s="27">
        <v>7.9100000000000004E-2</v>
      </c>
      <c r="EZ243" s="27">
        <f t="shared" si="1016"/>
        <v>7.9100000000000004E-2</v>
      </c>
      <c r="FA243" s="31"/>
      <c r="FB243" s="29">
        <v>21.623000000000001</v>
      </c>
      <c r="FC243" s="27">
        <v>0.14749999999999999</v>
      </c>
      <c r="FD243" s="27">
        <v>0</v>
      </c>
      <c r="FE243" s="27">
        <v>3.6200000000000003E-2</v>
      </c>
      <c r="FF243" s="27">
        <f t="shared" si="1017"/>
        <v>3.6200000000000003E-2</v>
      </c>
      <c r="FG243" s="31"/>
      <c r="FH243" s="29">
        <v>129.68879999999999</v>
      </c>
      <c r="FI243" s="27">
        <v>8.3299999999999999E-2</v>
      </c>
      <c r="FJ243" s="27">
        <v>0</v>
      </c>
      <c r="FK243" s="27">
        <v>2.8899999999999999E-2</v>
      </c>
      <c r="FL243" s="27">
        <f t="shared" si="1018"/>
        <v>2.8899999999999999E-2</v>
      </c>
      <c r="FM243" s="31"/>
      <c r="FN243" s="32">
        <f t="shared" si="1019"/>
        <v>5</v>
      </c>
      <c r="FO243" s="32">
        <f t="shared" si="1020"/>
        <v>2011</v>
      </c>
    </row>
    <row r="244" spans="2:274" ht="15" x14ac:dyDescent="0.2">
      <c r="B244" s="32">
        <v>2011</v>
      </c>
      <c r="C244" s="32">
        <v>6</v>
      </c>
      <c r="D244" s="27"/>
      <c r="E244" s="29">
        <v>0.2301</v>
      </c>
      <c r="F244" s="27">
        <v>0.45910000000000001</v>
      </c>
      <c r="G244" s="27">
        <f t="shared" si="969"/>
        <v>0.31389999999999996</v>
      </c>
      <c r="H244" s="27">
        <f t="shared" si="970"/>
        <v>0.77299999999999991</v>
      </c>
      <c r="I244" s="27"/>
      <c r="J244" s="29">
        <v>0.2301</v>
      </c>
      <c r="K244" s="27">
        <f t="shared" si="971"/>
        <v>0.45910000000000001</v>
      </c>
      <c r="L244" s="27">
        <f t="shared" si="972"/>
        <v>0.31389999999999996</v>
      </c>
      <c r="M244" s="27">
        <f t="shared" si="973"/>
        <v>0.77299999999999991</v>
      </c>
      <c r="N244" s="27"/>
      <c r="O244" s="29">
        <v>0.69040000000000001</v>
      </c>
      <c r="P244" s="27">
        <f t="shared" si="974"/>
        <v>0.45910000000000001</v>
      </c>
      <c r="Q244" s="27">
        <f t="shared" si="975"/>
        <v>0.18429999999999999</v>
      </c>
      <c r="R244" s="27">
        <f t="shared" si="976"/>
        <v>0.64339999999999997</v>
      </c>
      <c r="S244" s="27"/>
      <c r="T244" s="29">
        <v>3.1233</v>
      </c>
      <c r="U244" s="27">
        <f t="shared" si="977"/>
        <v>0.45910000000000001</v>
      </c>
      <c r="V244" s="27">
        <f t="shared" si="978"/>
        <v>0.13850000000000001</v>
      </c>
      <c r="W244" s="27">
        <f t="shared" si="979"/>
        <v>0.59760000000000002</v>
      </c>
      <c r="X244" s="27"/>
      <c r="Y244" s="29">
        <v>20.3901</v>
      </c>
      <c r="Z244" s="27">
        <v>0.14749999999999999</v>
      </c>
      <c r="AA244" s="27">
        <f t="shared" si="980"/>
        <v>0.45910000000000001</v>
      </c>
      <c r="AB244" s="27">
        <f t="shared" si="981"/>
        <v>5.4199999999999998E-2</v>
      </c>
      <c r="AC244" s="27">
        <f t="shared" si="982"/>
        <v>0.51329999999999998</v>
      </c>
      <c r="AD244" s="27"/>
      <c r="AE244" s="29">
        <v>5.2668999999999997</v>
      </c>
      <c r="AF244" s="52">
        <v>0.45910000000000001</v>
      </c>
      <c r="AG244" s="27">
        <f t="shared" si="983"/>
        <v>0.10010000000000001</v>
      </c>
      <c r="AH244" s="27">
        <f t="shared" si="984"/>
        <v>0.55920000000000003</v>
      </c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9">
        <v>20.3901</v>
      </c>
      <c r="BC244" s="27">
        <f t="shared" si="985"/>
        <v>0.14749999999999999</v>
      </c>
      <c r="BD244" s="27">
        <f t="shared" si="986"/>
        <v>0.45910000000000001</v>
      </c>
      <c r="BE244" s="27">
        <f t="shared" si="987"/>
        <v>5.2400000000000002E-2</v>
      </c>
      <c r="BF244" s="27">
        <f t="shared" si="988"/>
        <v>0.51150000000000007</v>
      </c>
      <c r="BG244" s="27"/>
      <c r="BH244" s="29">
        <v>128.45590000000001</v>
      </c>
      <c r="BI244" s="27">
        <v>8.3299999999999999E-2</v>
      </c>
      <c r="BJ244" s="27">
        <f t="shared" si="989"/>
        <v>0.45910000000000001</v>
      </c>
      <c r="BK244" s="27">
        <f t="shared" si="990"/>
        <v>4.5100000000000001E-2</v>
      </c>
      <c r="BL244" s="27">
        <f t="shared" si="991"/>
        <v>0.50419999999999998</v>
      </c>
      <c r="BM244" s="27"/>
      <c r="BN244" s="27"/>
      <c r="BO244" s="27"/>
      <c r="BP244" s="27"/>
      <c r="BQ244" s="27"/>
      <c r="BR244" s="27"/>
      <c r="BS244" s="27"/>
      <c r="BT244" s="127" t="s">
        <v>30</v>
      </c>
      <c r="BU244" s="127"/>
      <c r="BV244" s="127"/>
      <c r="BW244" s="127"/>
      <c r="BX244" s="127"/>
      <c r="BY244" s="31"/>
      <c r="BZ244" s="29">
        <v>5.2668999999999997</v>
      </c>
      <c r="CA244" s="27">
        <v>0</v>
      </c>
      <c r="CB244" s="27">
        <f t="shared" si="992"/>
        <v>0.45910000000000001</v>
      </c>
      <c r="CC244" s="27">
        <f t="shared" si="993"/>
        <v>0.10010000000000001</v>
      </c>
      <c r="CD244" s="27">
        <f t="shared" si="994"/>
        <v>0.55920000000000003</v>
      </c>
      <c r="CE244" s="28"/>
      <c r="CF244" s="29">
        <v>230.80109999999999</v>
      </c>
      <c r="CG244" s="27">
        <v>6.4899999999999999E-2</v>
      </c>
      <c r="CH244" s="27">
        <f t="shared" si="995"/>
        <v>0.45910000000000001</v>
      </c>
      <c r="CI244" s="27">
        <f t="shared" si="996"/>
        <v>2.8400000000000002E-2</v>
      </c>
      <c r="CJ244" s="27">
        <f t="shared" si="997"/>
        <v>0.48749999999999999</v>
      </c>
      <c r="CK244" s="28"/>
      <c r="CL244" s="29">
        <v>2.2191999999999998</v>
      </c>
      <c r="CM244" s="27">
        <v>0</v>
      </c>
      <c r="CN244" s="27">
        <v>0.1168</v>
      </c>
      <c r="CO244" s="27">
        <f t="shared" si="998"/>
        <v>0.1168</v>
      </c>
      <c r="CP244" s="28"/>
      <c r="CQ244" s="29">
        <v>3.0476999999999999</v>
      </c>
      <c r="CR244" s="27">
        <f t="shared" si="1023"/>
        <v>0</v>
      </c>
      <c r="CS244" s="27">
        <f t="shared" si="1023"/>
        <v>0.1168</v>
      </c>
      <c r="CT244" s="27">
        <f t="shared" si="1000"/>
        <v>0.1168</v>
      </c>
      <c r="CU244" s="28"/>
      <c r="CV244" s="29">
        <v>5.6712999999999996</v>
      </c>
      <c r="CW244" s="27">
        <f t="shared" si="1001"/>
        <v>0</v>
      </c>
      <c r="CX244" s="27">
        <v>7.9100000000000004E-2</v>
      </c>
      <c r="CY244" s="27">
        <f t="shared" si="1002"/>
        <v>7.9100000000000004E-2</v>
      </c>
      <c r="CZ244" s="28"/>
      <c r="DA244" s="29">
        <v>6.4997999999999996</v>
      </c>
      <c r="DB244" s="27">
        <f t="shared" si="1024"/>
        <v>0</v>
      </c>
      <c r="DC244" s="29">
        <f t="shared" si="1024"/>
        <v>7.9100000000000004E-2</v>
      </c>
      <c r="DD244" s="27">
        <f t="shared" si="1004"/>
        <v>7.9100000000000004E-2</v>
      </c>
      <c r="DE244" s="27"/>
      <c r="DF244" s="29">
        <v>20.794499999999999</v>
      </c>
      <c r="DG244" s="27">
        <f t="shared" si="1005"/>
        <v>0.14749999999999999</v>
      </c>
      <c r="DH244" s="27">
        <f t="shared" si="1006"/>
        <v>0</v>
      </c>
      <c r="DI244" s="27">
        <v>3.6200000000000003E-2</v>
      </c>
      <c r="DJ244" s="27">
        <f t="shared" si="1007"/>
        <v>3.6200000000000003E-2</v>
      </c>
      <c r="DK244" s="28"/>
      <c r="DL244" s="29">
        <v>21.623000000000001</v>
      </c>
      <c r="DM244" s="27">
        <f t="shared" si="1025"/>
        <v>0.14749999999999999</v>
      </c>
      <c r="DN244" s="27">
        <f t="shared" si="1025"/>
        <v>0</v>
      </c>
      <c r="DO244" s="27">
        <f t="shared" si="1025"/>
        <v>3.6200000000000003E-2</v>
      </c>
      <c r="DP244" s="27">
        <f t="shared" si="1009"/>
        <v>3.6200000000000003E-2</v>
      </c>
      <c r="DQ244" s="27"/>
      <c r="DR244" s="29">
        <v>128.8603</v>
      </c>
      <c r="DS244" s="27">
        <f t="shared" si="1010"/>
        <v>8.3299999999999999E-2</v>
      </c>
      <c r="DT244" s="27">
        <f t="shared" si="1011"/>
        <v>0</v>
      </c>
      <c r="DU244" s="29">
        <v>2.8899999999999999E-2</v>
      </c>
      <c r="DV244" s="27">
        <f t="shared" si="1012"/>
        <v>2.8899999999999999E-2</v>
      </c>
      <c r="DW244" s="28"/>
      <c r="DX244" s="29">
        <v>129.68879999999999</v>
      </c>
      <c r="DY244" s="27">
        <f t="shared" si="1026"/>
        <v>8.3299999999999999E-2</v>
      </c>
      <c r="DZ244" s="27">
        <f t="shared" si="1026"/>
        <v>0</v>
      </c>
      <c r="EA244" s="27">
        <f t="shared" si="1026"/>
        <v>2.8899999999999999E-2</v>
      </c>
      <c r="EB244" s="27">
        <f t="shared" si="1014"/>
        <v>2.8899999999999999E-2</v>
      </c>
      <c r="EC244" s="27"/>
      <c r="ED244" s="27"/>
      <c r="EE244" s="27"/>
      <c r="EF244" s="27"/>
      <c r="EG244" s="27"/>
      <c r="EH244" s="27"/>
      <c r="EI244" s="27"/>
      <c r="EJ244" s="127" t="s">
        <v>30</v>
      </c>
      <c r="EK244" s="127"/>
      <c r="EL244" s="127"/>
      <c r="EM244" s="127"/>
      <c r="EN244" s="127"/>
      <c r="EO244" s="31"/>
      <c r="EP244" s="29">
        <v>3.0476999999999999</v>
      </c>
      <c r="EQ244" s="27">
        <v>0</v>
      </c>
      <c r="ER244" s="27">
        <v>0</v>
      </c>
      <c r="ES244" s="27">
        <v>0.1168</v>
      </c>
      <c r="ET244" s="27">
        <f t="shared" si="1015"/>
        <v>0.1168</v>
      </c>
      <c r="EU244" s="31"/>
      <c r="EV244" s="29">
        <v>6.4997999999999996</v>
      </c>
      <c r="EW244" s="27">
        <v>0</v>
      </c>
      <c r="EX244" s="27">
        <v>0</v>
      </c>
      <c r="EY244" s="27">
        <v>7.9100000000000004E-2</v>
      </c>
      <c r="EZ244" s="27">
        <f t="shared" si="1016"/>
        <v>7.9100000000000004E-2</v>
      </c>
      <c r="FA244" s="31"/>
      <c r="FB244" s="29">
        <v>21.623000000000001</v>
      </c>
      <c r="FC244" s="27">
        <v>0.14749999999999999</v>
      </c>
      <c r="FD244" s="27">
        <v>0</v>
      </c>
      <c r="FE244" s="27">
        <v>3.6200000000000003E-2</v>
      </c>
      <c r="FF244" s="27">
        <f t="shared" si="1017"/>
        <v>3.6200000000000003E-2</v>
      </c>
      <c r="FG244" s="31"/>
      <c r="FH244" s="29">
        <v>129.68879999999999</v>
      </c>
      <c r="FI244" s="27">
        <v>8.3299999999999999E-2</v>
      </c>
      <c r="FJ244" s="27">
        <v>0</v>
      </c>
      <c r="FK244" s="27">
        <v>2.8899999999999999E-2</v>
      </c>
      <c r="FL244" s="27">
        <f t="shared" si="1018"/>
        <v>2.8899999999999999E-2</v>
      </c>
      <c r="FM244" s="31"/>
      <c r="FN244" s="32">
        <f t="shared" si="1019"/>
        <v>6</v>
      </c>
      <c r="FO244" s="32">
        <f t="shared" si="1020"/>
        <v>2011</v>
      </c>
    </row>
    <row r="245" spans="2:274" ht="15" x14ac:dyDescent="0.2">
      <c r="B245" s="32">
        <v>2011</v>
      </c>
      <c r="C245" s="32">
        <v>7</v>
      </c>
      <c r="D245" s="27"/>
      <c r="E245" s="29">
        <v>0.2301</v>
      </c>
      <c r="F245" s="27">
        <v>0.45190000000000002</v>
      </c>
      <c r="G245" s="27">
        <f t="shared" si="969"/>
        <v>0.31389999999999996</v>
      </c>
      <c r="H245" s="27">
        <f t="shared" ref="H245:H250" si="1027">(F245+G245)</f>
        <v>0.76580000000000004</v>
      </c>
      <c r="I245" s="27"/>
      <c r="J245" s="29">
        <v>0.2301</v>
      </c>
      <c r="K245" s="27">
        <f t="shared" ref="K245:K250" si="1028">+F245</f>
        <v>0.45190000000000002</v>
      </c>
      <c r="L245" s="27">
        <f t="shared" si="972"/>
        <v>0.31389999999999996</v>
      </c>
      <c r="M245" s="27">
        <f t="shared" ref="M245:M250" si="1029">(K245+L245)</f>
        <v>0.76580000000000004</v>
      </c>
      <c r="N245" s="27"/>
      <c r="O245" s="29">
        <v>0.69040000000000001</v>
      </c>
      <c r="P245" s="27">
        <f t="shared" ref="P245:P250" si="1030">+F245</f>
        <v>0.45190000000000002</v>
      </c>
      <c r="Q245" s="27">
        <f t="shared" si="975"/>
        <v>0.18429999999999999</v>
      </c>
      <c r="R245" s="27">
        <f t="shared" ref="R245:R250" si="1031">(P245+Q245)</f>
        <v>0.63619999999999999</v>
      </c>
      <c r="S245" s="27"/>
      <c r="T245" s="29">
        <v>3.1233</v>
      </c>
      <c r="U245" s="27">
        <f t="shared" ref="U245:U250" si="1032">+P245</f>
        <v>0.45190000000000002</v>
      </c>
      <c r="V245" s="27">
        <f t="shared" si="978"/>
        <v>0.13850000000000001</v>
      </c>
      <c r="W245" s="27">
        <f t="shared" ref="W245:W250" si="1033">(U245+V245)</f>
        <v>0.59040000000000004</v>
      </c>
      <c r="X245" s="27"/>
      <c r="Y245" s="29">
        <v>20.3901</v>
      </c>
      <c r="Z245" s="27">
        <v>0.14749999999999999</v>
      </c>
      <c r="AA245" s="27">
        <f t="shared" ref="AA245:AA250" si="1034">+U245</f>
        <v>0.45190000000000002</v>
      </c>
      <c r="AB245" s="27">
        <f t="shared" si="981"/>
        <v>5.4199999999999998E-2</v>
      </c>
      <c r="AC245" s="27">
        <f t="shared" ref="AC245:AC250" si="1035">(AA245+AB245)</f>
        <v>0.50609999999999999</v>
      </c>
      <c r="AD245" s="27"/>
      <c r="AE245" s="29">
        <v>5.2668999999999997</v>
      </c>
      <c r="AF245" s="52">
        <v>0.45190000000000002</v>
      </c>
      <c r="AG245" s="27">
        <f t="shared" si="983"/>
        <v>0.10010000000000001</v>
      </c>
      <c r="AH245" s="27">
        <f t="shared" ref="AH245:AH250" si="1036">(AF245+AG245)</f>
        <v>0.55200000000000005</v>
      </c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9">
        <v>20.3901</v>
      </c>
      <c r="BC245" s="27">
        <f t="shared" si="985"/>
        <v>0.14749999999999999</v>
      </c>
      <c r="BD245" s="27">
        <f t="shared" si="986"/>
        <v>0.45190000000000002</v>
      </c>
      <c r="BE245" s="27">
        <f t="shared" si="987"/>
        <v>5.2400000000000002E-2</v>
      </c>
      <c r="BF245" s="27">
        <f t="shared" ref="BF245:BF250" si="1037">(BD245+BE245)</f>
        <v>0.50429999999999997</v>
      </c>
      <c r="BG245" s="27"/>
      <c r="BH245" s="29">
        <v>128.45590000000001</v>
      </c>
      <c r="BI245" s="27">
        <v>8.3299999999999999E-2</v>
      </c>
      <c r="BJ245" s="27">
        <f t="shared" ref="BJ245:BJ250" si="1038">+BD245</f>
        <v>0.45190000000000002</v>
      </c>
      <c r="BK245" s="27">
        <f t="shared" si="990"/>
        <v>4.5100000000000001E-2</v>
      </c>
      <c r="BL245" s="27">
        <f t="shared" ref="BL245:BL250" si="1039">(BJ245+BK245)</f>
        <v>0.497</v>
      </c>
      <c r="BM245" s="27"/>
      <c r="BN245" s="27"/>
      <c r="BO245" s="27"/>
      <c r="BP245" s="27"/>
      <c r="BQ245" s="27"/>
      <c r="BR245" s="27"/>
      <c r="BS245" s="27"/>
      <c r="BT245" s="127" t="s">
        <v>30</v>
      </c>
      <c r="BU245" s="127"/>
      <c r="BV245" s="127"/>
      <c r="BW245" s="127"/>
      <c r="BX245" s="127"/>
      <c r="BY245" s="31"/>
      <c r="BZ245" s="29">
        <v>5.2668999999999997</v>
      </c>
      <c r="CA245" s="27">
        <v>0</v>
      </c>
      <c r="CB245" s="27">
        <f t="shared" ref="CB245:CB250" si="1040">+BJ245</f>
        <v>0.45190000000000002</v>
      </c>
      <c r="CC245" s="27">
        <f t="shared" si="993"/>
        <v>0.10010000000000001</v>
      </c>
      <c r="CD245" s="27">
        <f t="shared" ref="CD245:CD250" si="1041">CB245+CC245</f>
        <v>0.55200000000000005</v>
      </c>
      <c r="CE245" s="28"/>
      <c r="CF245" s="29">
        <v>230.80109999999999</v>
      </c>
      <c r="CG245" s="27">
        <v>6.4899999999999999E-2</v>
      </c>
      <c r="CH245" s="27">
        <f t="shared" ref="CH245:CH250" si="1042">CB245</f>
        <v>0.45190000000000002</v>
      </c>
      <c r="CI245" s="27">
        <f t="shared" si="996"/>
        <v>2.8400000000000002E-2</v>
      </c>
      <c r="CJ245" s="27">
        <f t="shared" ref="CJ245:CJ250" si="1043">CH245+CI245</f>
        <v>0.4803</v>
      </c>
      <c r="CK245" s="28"/>
      <c r="CL245" s="29">
        <v>2.2191999999999998</v>
      </c>
      <c r="CM245" s="27">
        <v>0</v>
      </c>
      <c r="CN245" s="27">
        <v>0.1168</v>
      </c>
      <c r="CO245" s="27">
        <f t="shared" ref="CO245:CO250" si="1044">(CM245+CN245)</f>
        <v>0.1168</v>
      </c>
      <c r="CP245" s="28"/>
      <c r="CQ245" s="29">
        <v>3.0476999999999999</v>
      </c>
      <c r="CR245" s="27">
        <f t="shared" ref="CR245:CS247" si="1045">+CM245</f>
        <v>0</v>
      </c>
      <c r="CS245" s="27">
        <f t="shared" si="1045"/>
        <v>0.1168</v>
      </c>
      <c r="CT245" s="27">
        <f t="shared" ref="CT245:CT250" si="1046">(CR245+CS245)</f>
        <v>0.1168</v>
      </c>
      <c r="CU245" s="28"/>
      <c r="CV245" s="29">
        <v>5.6712999999999996</v>
      </c>
      <c r="CW245" s="27">
        <f t="shared" ref="CW245:CW250" si="1047">+CR245</f>
        <v>0</v>
      </c>
      <c r="CX245" s="27">
        <v>7.9100000000000004E-2</v>
      </c>
      <c r="CY245" s="27">
        <f t="shared" ref="CY245:CY250" si="1048">(CW245+CX245)</f>
        <v>7.9100000000000004E-2</v>
      </c>
      <c r="CZ245" s="28"/>
      <c r="DA245" s="29">
        <v>6.4997999999999996</v>
      </c>
      <c r="DB245" s="27">
        <f t="shared" ref="DB245:DC247" si="1049">+CW245</f>
        <v>0</v>
      </c>
      <c r="DC245" s="29">
        <f t="shared" si="1049"/>
        <v>7.9100000000000004E-2</v>
      </c>
      <c r="DD245" s="27">
        <f t="shared" ref="DD245:DD250" si="1050">(DB245+DC245)</f>
        <v>7.9100000000000004E-2</v>
      </c>
      <c r="DE245" s="27"/>
      <c r="DF245" s="29">
        <v>20.794499999999999</v>
      </c>
      <c r="DG245" s="27">
        <f t="shared" ref="DG245:DG250" si="1051">+BC245</f>
        <v>0.14749999999999999</v>
      </c>
      <c r="DH245" s="27">
        <f t="shared" ref="DH245:DH250" si="1052">+DB245</f>
        <v>0</v>
      </c>
      <c r="DI245" s="27">
        <v>3.6200000000000003E-2</v>
      </c>
      <c r="DJ245" s="27">
        <f t="shared" ref="DJ245:DJ250" si="1053">(DH245+DI245)</f>
        <v>3.6200000000000003E-2</v>
      </c>
      <c r="DK245" s="28"/>
      <c r="DL245" s="29">
        <v>21.623000000000001</v>
      </c>
      <c r="DM245" s="27">
        <f t="shared" ref="DM245:DO246" si="1054">+DG245</f>
        <v>0.14749999999999999</v>
      </c>
      <c r="DN245" s="27">
        <f t="shared" si="1054"/>
        <v>0</v>
      </c>
      <c r="DO245" s="27">
        <f t="shared" si="1054"/>
        <v>3.6200000000000003E-2</v>
      </c>
      <c r="DP245" s="27">
        <f t="shared" ref="DP245:DP250" si="1055">(DN245+DO245)</f>
        <v>3.6200000000000003E-2</v>
      </c>
      <c r="DQ245" s="27"/>
      <c r="DR245" s="29">
        <v>128.8603</v>
      </c>
      <c r="DS245" s="27">
        <f t="shared" ref="DS245:DS250" si="1056">+BI245</f>
        <v>8.3299999999999999E-2</v>
      </c>
      <c r="DT245" s="27">
        <f t="shared" ref="DT245:DT250" si="1057">+DN245</f>
        <v>0</v>
      </c>
      <c r="DU245" s="29">
        <v>2.8899999999999999E-2</v>
      </c>
      <c r="DV245" s="27">
        <f t="shared" ref="DV245:DV250" si="1058">(DT245+DU245)</f>
        <v>2.8899999999999999E-2</v>
      </c>
      <c r="DW245" s="28"/>
      <c r="DX245" s="29">
        <v>129.68879999999999</v>
      </c>
      <c r="DY245" s="27">
        <f t="shared" ref="DY245:EA246" si="1059">+DS245</f>
        <v>8.3299999999999999E-2</v>
      </c>
      <c r="DZ245" s="27">
        <f t="shared" si="1059"/>
        <v>0</v>
      </c>
      <c r="EA245" s="27">
        <f t="shared" si="1059"/>
        <v>2.8899999999999999E-2</v>
      </c>
      <c r="EB245" s="27">
        <f t="shared" ref="EB245:EB250" si="1060">(DZ245+EA245)</f>
        <v>2.8899999999999999E-2</v>
      </c>
      <c r="EC245" s="27"/>
      <c r="ED245" s="27"/>
      <c r="EE245" s="27"/>
      <c r="EF245" s="27"/>
      <c r="EG245" s="27"/>
      <c r="EH245" s="27"/>
      <c r="EI245" s="27"/>
      <c r="EJ245" s="127" t="s">
        <v>30</v>
      </c>
      <c r="EK245" s="127"/>
      <c r="EL245" s="127"/>
      <c r="EM245" s="127"/>
      <c r="EN245" s="127"/>
      <c r="EO245" s="31"/>
      <c r="EP245" s="29">
        <v>3.0476999999999999</v>
      </c>
      <c r="EQ245" s="27">
        <v>0</v>
      </c>
      <c r="ER245" s="27">
        <v>0</v>
      </c>
      <c r="ES245" s="27">
        <v>0.1168</v>
      </c>
      <c r="ET245" s="27">
        <f t="shared" ref="ET245:ET250" si="1061">ER245+ES245</f>
        <v>0.1168</v>
      </c>
      <c r="EU245" s="31"/>
      <c r="EV245" s="29">
        <v>6.4997999999999996</v>
      </c>
      <c r="EW245" s="27">
        <v>0</v>
      </c>
      <c r="EX245" s="27">
        <v>0</v>
      </c>
      <c r="EY245" s="27">
        <v>7.9100000000000004E-2</v>
      </c>
      <c r="EZ245" s="27">
        <f t="shared" ref="EZ245:EZ250" si="1062">EX245+EY245</f>
        <v>7.9100000000000004E-2</v>
      </c>
      <c r="FA245" s="31"/>
      <c r="FB245" s="29">
        <v>21.623000000000001</v>
      </c>
      <c r="FC245" s="27">
        <v>0.14749999999999999</v>
      </c>
      <c r="FD245" s="27">
        <v>0</v>
      </c>
      <c r="FE245" s="27">
        <v>3.6200000000000003E-2</v>
      </c>
      <c r="FF245" s="27">
        <f t="shared" ref="FF245:FF250" si="1063">FD245+FE245</f>
        <v>3.6200000000000003E-2</v>
      </c>
      <c r="FG245" s="31"/>
      <c r="FH245" s="29">
        <v>129.68879999999999</v>
      </c>
      <c r="FI245" s="27">
        <v>8.3299999999999999E-2</v>
      </c>
      <c r="FJ245" s="27">
        <v>0</v>
      </c>
      <c r="FK245" s="27">
        <v>2.8899999999999999E-2</v>
      </c>
      <c r="FL245" s="27">
        <f t="shared" ref="FL245:FL250" si="1064">FJ245+FK245</f>
        <v>2.8899999999999999E-2</v>
      </c>
      <c r="FM245" s="31"/>
      <c r="FN245" s="32">
        <f t="shared" si="1019"/>
        <v>7</v>
      </c>
      <c r="FO245" s="32">
        <f t="shared" si="1020"/>
        <v>2011</v>
      </c>
    </row>
    <row r="246" spans="2:274" ht="15" x14ac:dyDescent="0.2">
      <c r="B246" s="32">
        <v>2011</v>
      </c>
      <c r="C246" s="32">
        <v>8</v>
      </c>
      <c r="D246" s="27"/>
      <c r="E246" s="29">
        <v>0.2301</v>
      </c>
      <c r="F246" s="27">
        <v>0.46460000000000001</v>
      </c>
      <c r="G246" s="27">
        <f t="shared" si="969"/>
        <v>0.31389999999999996</v>
      </c>
      <c r="H246" s="27">
        <f t="shared" si="1027"/>
        <v>0.77849999999999997</v>
      </c>
      <c r="I246" s="27"/>
      <c r="J246" s="29">
        <v>0.2301</v>
      </c>
      <c r="K246" s="27">
        <f t="shared" si="1028"/>
        <v>0.46460000000000001</v>
      </c>
      <c r="L246" s="27">
        <f t="shared" si="972"/>
        <v>0.31389999999999996</v>
      </c>
      <c r="M246" s="27">
        <f t="shared" si="1029"/>
        <v>0.77849999999999997</v>
      </c>
      <c r="N246" s="27"/>
      <c r="O246" s="29">
        <v>0.69040000000000001</v>
      </c>
      <c r="P246" s="27">
        <f t="shared" si="1030"/>
        <v>0.46460000000000001</v>
      </c>
      <c r="Q246" s="27">
        <f t="shared" si="975"/>
        <v>0.18429999999999999</v>
      </c>
      <c r="R246" s="27">
        <f t="shared" si="1031"/>
        <v>0.64890000000000003</v>
      </c>
      <c r="S246" s="27"/>
      <c r="T246" s="29">
        <v>3.1233</v>
      </c>
      <c r="U246" s="27">
        <f t="shared" si="1032"/>
        <v>0.46460000000000001</v>
      </c>
      <c r="V246" s="27">
        <f t="shared" si="978"/>
        <v>0.13850000000000001</v>
      </c>
      <c r="W246" s="27">
        <f t="shared" si="1033"/>
        <v>0.60309999999999997</v>
      </c>
      <c r="X246" s="27"/>
      <c r="Y246" s="29">
        <v>20.3901</v>
      </c>
      <c r="Z246" s="27">
        <v>0.14749999999999999</v>
      </c>
      <c r="AA246" s="27">
        <f t="shared" si="1034"/>
        <v>0.46460000000000001</v>
      </c>
      <c r="AB246" s="27">
        <f t="shared" si="981"/>
        <v>5.4199999999999998E-2</v>
      </c>
      <c r="AC246" s="27">
        <f t="shared" si="1035"/>
        <v>0.51880000000000004</v>
      </c>
      <c r="AD246" s="27"/>
      <c r="AE246" s="29">
        <v>5.2668999999999997</v>
      </c>
      <c r="AF246" s="52">
        <v>0.46460000000000001</v>
      </c>
      <c r="AG246" s="27">
        <f t="shared" si="983"/>
        <v>0.10010000000000001</v>
      </c>
      <c r="AH246" s="27">
        <f t="shared" si="1036"/>
        <v>0.56469999999999998</v>
      </c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9">
        <v>20.3901</v>
      </c>
      <c r="BC246" s="27">
        <f t="shared" si="985"/>
        <v>0.14749999999999999</v>
      </c>
      <c r="BD246" s="27">
        <f t="shared" si="986"/>
        <v>0.46460000000000001</v>
      </c>
      <c r="BE246" s="27">
        <f t="shared" si="987"/>
        <v>5.2400000000000002E-2</v>
      </c>
      <c r="BF246" s="27">
        <f t="shared" si="1037"/>
        <v>0.51700000000000002</v>
      </c>
      <c r="BG246" s="27"/>
      <c r="BH246" s="29">
        <v>128.45590000000001</v>
      </c>
      <c r="BI246" s="27">
        <v>8.3299999999999999E-2</v>
      </c>
      <c r="BJ246" s="27">
        <f t="shared" si="1038"/>
        <v>0.46460000000000001</v>
      </c>
      <c r="BK246" s="27">
        <f t="shared" si="990"/>
        <v>4.5100000000000001E-2</v>
      </c>
      <c r="BL246" s="27">
        <f t="shared" si="1039"/>
        <v>0.50970000000000004</v>
      </c>
      <c r="BM246" s="27"/>
      <c r="BN246" s="27"/>
      <c r="BO246" s="27"/>
      <c r="BP246" s="27"/>
      <c r="BQ246" s="27"/>
      <c r="BR246" s="27"/>
      <c r="BS246" s="27"/>
      <c r="BT246" s="127" t="s">
        <v>30</v>
      </c>
      <c r="BU246" s="127"/>
      <c r="BV246" s="127"/>
      <c r="BW246" s="127"/>
      <c r="BX246" s="127"/>
      <c r="BY246" s="31"/>
      <c r="BZ246" s="29">
        <v>5.2668999999999997</v>
      </c>
      <c r="CA246" s="27">
        <v>0</v>
      </c>
      <c r="CB246" s="27">
        <f t="shared" si="1040"/>
        <v>0.46460000000000001</v>
      </c>
      <c r="CC246" s="27">
        <f t="shared" si="993"/>
        <v>0.10010000000000001</v>
      </c>
      <c r="CD246" s="27">
        <f t="shared" si="1041"/>
        <v>0.56469999999999998</v>
      </c>
      <c r="CE246" s="28"/>
      <c r="CF246" s="29">
        <v>230.80109999999999</v>
      </c>
      <c r="CG246" s="27">
        <v>6.4899999999999999E-2</v>
      </c>
      <c r="CH246" s="27">
        <f t="shared" si="1042"/>
        <v>0.46460000000000001</v>
      </c>
      <c r="CI246" s="27">
        <f t="shared" si="996"/>
        <v>2.8400000000000002E-2</v>
      </c>
      <c r="CJ246" s="27">
        <f t="shared" si="1043"/>
        <v>0.49299999999999999</v>
      </c>
      <c r="CK246" s="28"/>
      <c r="CL246" s="29">
        <v>2.2191999999999998</v>
      </c>
      <c r="CM246" s="27">
        <v>0</v>
      </c>
      <c r="CN246" s="27">
        <v>0.1168</v>
      </c>
      <c r="CO246" s="27">
        <f t="shared" si="1044"/>
        <v>0.1168</v>
      </c>
      <c r="CP246" s="28"/>
      <c r="CQ246" s="29">
        <v>3.0476999999999999</v>
      </c>
      <c r="CR246" s="27">
        <f t="shared" si="1045"/>
        <v>0</v>
      </c>
      <c r="CS246" s="27">
        <f t="shared" si="1045"/>
        <v>0.1168</v>
      </c>
      <c r="CT246" s="27">
        <f t="shared" si="1046"/>
        <v>0.1168</v>
      </c>
      <c r="CU246" s="28"/>
      <c r="CV246" s="29">
        <v>5.6712999999999996</v>
      </c>
      <c r="CW246" s="27">
        <f t="shared" si="1047"/>
        <v>0</v>
      </c>
      <c r="CX246" s="27">
        <v>7.9100000000000004E-2</v>
      </c>
      <c r="CY246" s="27">
        <f t="shared" si="1048"/>
        <v>7.9100000000000004E-2</v>
      </c>
      <c r="CZ246" s="28"/>
      <c r="DA246" s="29">
        <v>6.4997999999999996</v>
      </c>
      <c r="DB246" s="27">
        <f t="shared" si="1049"/>
        <v>0</v>
      </c>
      <c r="DC246" s="29">
        <f t="shared" si="1049"/>
        <v>7.9100000000000004E-2</v>
      </c>
      <c r="DD246" s="27">
        <f t="shared" si="1050"/>
        <v>7.9100000000000004E-2</v>
      </c>
      <c r="DE246" s="27"/>
      <c r="DF246" s="29">
        <v>20.794499999999999</v>
      </c>
      <c r="DG246" s="27">
        <f t="shared" si="1051"/>
        <v>0.14749999999999999</v>
      </c>
      <c r="DH246" s="27">
        <f t="shared" si="1052"/>
        <v>0</v>
      </c>
      <c r="DI246" s="27">
        <v>3.6200000000000003E-2</v>
      </c>
      <c r="DJ246" s="27">
        <f t="shared" si="1053"/>
        <v>3.6200000000000003E-2</v>
      </c>
      <c r="DK246" s="28"/>
      <c r="DL246" s="29">
        <v>21.623000000000001</v>
      </c>
      <c r="DM246" s="27">
        <f t="shared" si="1054"/>
        <v>0.14749999999999999</v>
      </c>
      <c r="DN246" s="27">
        <f t="shared" si="1054"/>
        <v>0</v>
      </c>
      <c r="DO246" s="27">
        <f t="shared" si="1054"/>
        <v>3.6200000000000003E-2</v>
      </c>
      <c r="DP246" s="27">
        <f t="shared" si="1055"/>
        <v>3.6200000000000003E-2</v>
      </c>
      <c r="DQ246" s="27"/>
      <c r="DR246" s="29">
        <v>128.8603</v>
      </c>
      <c r="DS246" s="27">
        <f t="shared" si="1056"/>
        <v>8.3299999999999999E-2</v>
      </c>
      <c r="DT246" s="27">
        <f t="shared" si="1057"/>
        <v>0</v>
      </c>
      <c r="DU246" s="29">
        <v>2.8899999999999999E-2</v>
      </c>
      <c r="DV246" s="27">
        <f t="shared" si="1058"/>
        <v>2.8899999999999999E-2</v>
      </c>
      <c r="DW246" s="28"/>
      <c r="DX246" s="29">
        <v>129.68879999999999</v>
      </c>
      <c r="DY246" s="27">
        <f t="shared" si="1059"/>
        <v>8.3299999999999999E-2</v>
      </c>
      <c r="DZ246" s="27">
        <f t="shared" si="1059"/>
        <v>0</v>
      </c>
      <c r="EA246" s="27">
        <f t="shared" si="1059"/>
        <v>2.8899999999999999E-2</v>
      </c>
      <c r="EB246" s="27">
        <f t="shared" si="1060"/>
        <v>2.8899999999999999E-2</v>
      </c>
      <c r="EC246" s="27"/>
      <c r="ED246" s="27"/>
      <c r="EE246" s="27"/>
      <c r="EF246" s="27"/>
      <c r="EG246" s="27"/>
      <c r="EH246" s="27"/>
      <c r="EI246" s="27"/>
      <c r="EJ246" s="127" t="s">
        <v>30</v>
      </c>
      <c r="EK246" s="127"/>
      <c r="EL246" s="127"/>
      <c r="EM246" s="127"/>
      <c r="EN246" s="127"/>
      <c r="EO246" s="31"/>
      <c r="EP246" s="29">
        <v>3.0476999999999999</v>
      </c>
      <c r="EQ246" s="27">
        <v>0</v>
      </c>
      <c r="ER246" s="27">
        <v>0</v>
      </c>
      <c r="ES246" s="27">
        <v>0.1168</v>
      </c>
      <c r="ET246" s="27">
        <f t="shared" si="1061"/>
        <v>0.1168</v>
      </c>
      <c r="EU246" s="31"/>
      <c r="EV246" s="29">
        <v>6.4997999999999996</v>
      </c>
      <c r="EW246" s="27">
        <v>0</v>
      </c>
      <c r="EX246" s="27">
        <v>0</v>
      </c>
      <c r="EY246" s="27">
        <v>7.9100000000000004E-2</v>
      </c>
      <c r="EZ246" s="27">
        <f t="shared" si="1062"/>
        <v>7.9100000000000004E-2</v>
      </c>
      <c r="FA246" s="31"/>
      <c r="FB246" s="29">
        <v>21.623000000000001</v>
      </c>
      <c r="FC246" s="27">
        <v>0.14749999999999999</v>
      </c>
      <c r="FD246" s="27">
        <v>0</v>
      </c>
      <c r="FE246" s="27">
        <v>3.6200000000000003E-2</v>
      </c>
      <c r="FF246" s="27">
        <f t="shared" si="1063"/>
        <v>3.6200000000000003E-2</v>
      </c>
      <c r="FG246" s="31"/>
      <c r="FH246" s="29">
        <v>129.68879999999999</v>
      </c>
      <c r="FI246" s="27">
        <v>8.3299999999999999E-2</v>
      </c>
      <c r="FJ246" s="27">
        <v>0</v>
      </c>
      <c r="FK246" s="27">
        <v>2.8899999999999999E-2</v>
      </c>
      <c r="FL246" s="27">
        <f t="shared" si="1064"/>
        <v>2.8899999999999999E-2</v>
      </c>
      <c r="FM246" s="31"/>
      <c r="FN246" s="32">
        <f t="shared" si="1019"/>
        <v>8</v>
      </c>
      <c r="FO246" s="32">
        <f t="shared" si="1020"/>
        <v>2011</v>
      </c>
    </row>
    <row r="247" spans="2:274" ht="15" x14ac:dyDescent="0.2">
      <c r="B247" s="32">
        <v>2011</v>
      </c>
      <c r="C247" s="32">
        <v>9</v>
      </c>
      <c r="D247" s="27"/>
      <c r="E247" s="29">
        <v>0.2301</v>
      </c>
      <c r="F247" s="27">
        <v>0.4133</v>
      </c>
      <c r="G247" s="27">
        <f t="shared" si="969"/>
        <v>0.31389999999999996</v>
      </c>
      <c r="H247" s="27">
        <f t="shared" si="1027"/>
        <v>0.72719999999999996</v>
      </c>
      <c r="I247" s="27"/>
      <c r="J247" s="29">
        <v>0.2301</v>
      </c>
      <c r="K247" s="27">
        <f t="shared" si="1028"/>
        <v>0.4133</v>
      </c>
      <c r="L247" s="27">
        <f t="shared" si="972"/>
        <v>0.31389999999999996</v>
      </c>
      <c r="M247" s="27">
        <f t="shared" si="1029"/>
        <v>0.72719999999999996</v>
      </c>
      <c r="N247" s="27"/>
      <c r="O247" s="29">
        <v>0.69040000000000001</v>
      </c>
      <c r="P247" s="27">
        <f t="shared" si="1030"/>
        <v>0.4133</v>
      </c>
      <c r="Q247" s="27">
        <f t="shared" si="975"/>
        <v>0.18429999999999999</v>
      </c>
      <c r="R247" s="27">
        <f t="shared" si="1031"/>
        <v>0.59760000000000002</v>
      </c>
      <c r="S247" s="27"/>
      <c r="T247" s="29">
        <v>3.1233</v>
      </c>
      <c r="U247" s="27">
        <f t="shared" si="1032"/>
        <v>0.4133</v>
      </c>
      <c r="V247" s="27">
        <f t="shared" si="978"/>
        <v>0.13850000000000001</v>
      </c>
      <c r="W247" s="27">
        <f t="shared" si="1033"/>
        <v>0.55180000000000007</v>
      </c>
      <c r="X247" s="27"/>
      <c r="Y247" s="29">
        <v>20.3901</v>
      </c>
      <c r="Z247" s="27">
        <v>0.14749999999999999</v>
      </c>
      <c r="AA247" s="27">
        <f t="shared" si="1034"/>
        <v>0.4133</v>
      </c>
      <c r="AB247" s="27">
        <f t="shared" si="981"/>
        <v>5.4199999999999998E-2</v>
      </c>
      <c r="AC247" s="27">
        <f t="shared" si="1035"/>
        <v>0.46750000000000003</v>
      </c>
      <c r="AD247" s="27"/>
      <c r="AE247" s="29">
        <v>5.2668999999999997</v>
      </c>
      <c r="AF247" s="52">
        <v>0.4133</v>
      </c>
      <c r="AG247" s="27">
        <f t="shared" si="983"/>
        <v>0.10010000000000001</v>
      </c>
      <c r="AH247" s="27">
        <f t="shared" si="1036"/>
        <v>0.51339999999999997</v>
      </c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9">
        <v>20.3901</v>
      </c>
      <c r="BC247" s="27">
        <f t="shared" si="985"/>
        <v>0.14749999999999999</v>
      </c>
      <c r="BD247" s="27">
        <f t="shared" si="986"/>
        <v>0.4133</v>
      </c>
      <c r="BE247" s="27">
        <f t="shared" si="987"/>
        <v>5.2400000000000002E-2</v>
      </c>
      <c r="BF247" s="27">
        <f t="shared" si="1037"/>
        <v>0.4657</v>
      </c>
      <c r="BG247" s="27"/>
      <c r="BH247" s="29">
        <v>128.45590000000001</v>
      </c>
      <c r="BI247" s="27">
        <v>8.3299999999999999E-2</v>
      </c>
      <c r="BJ247" s="27">
        <f t="shared" si="1038"/>
        <v>0.4133</v>
      </c>
      <c r="BK247" s="27">
        <f t="shared" si="990"/>
        <v>4.5100000000000001E-2</v>
      </c>
      <c r="BL247" s="27">
        <f t="shared" si="1039"/>
        <v>0.45840000000000003</v>
      </c>
      <c r="BM247" s="27"/>
      <c r="BN247" s="27"/>
      <c r="BO247" s="27"/>
      <c r="BP247" s="27"/>
      <c r="BQ247" s="27"/>
      <c r="BR247" s="27"/>
      <c r="BS247" s="27"/>
      <c r="BT247" s="127" t="s">
        <v>30</v>
      </c>
      <c r="BU247" s="127"/>
      <c r="BV247" s="127"/>
      <c r="BW247" s="127"/>
      <c r="BX247" s="127"/>
      <c r="BY247" s="31"/>
      <c r="BZ247" s="29">
        <v>5.2668999999999997</v>
      </c>
      <c r="CA247" s="27">
        <v>0</v>
      </c>
      <c r="CB247" s="27">
        <f t="shared" si="1040"/>
        <v>0.4133</v>
      </c>
      <c r="CC247" s="27">
        <f t="shared" si="993"/>
        <v>0.10010000000000001</v>
      </c>
      <c r="CD247" s="27">
        <f t="shared" si="1041"/>
        <v>0.51339999999999997</v>
      </c>
      <c r="CE247" s="28"/>
      <c r="CF247" s="29">
        <v>230.80109999999999</v>
      </c>
      <c r="CG247" s="27">
        <v>6.4899999999999999E-2</v>
      </c>
      <c r="CH247" s="27">
        <f t="shared" si="1042"/>
        <v>0.4133</v>
      </c>
      <c r="CI247" s="27">
        <f t="shared" si="996"/>
        <v>2.8400000000000002E-2</v>
      </c>
      <c r="CJ247" s="27">
        <f t="shared" si="1043"/>
        <v>0.44169999999999998</v>
      </c>
      <c r="CK247" s="28"/>
      <c r="CL247" s="29">
        <v>2.2191999999999998</v>
      </c>
      <c r="CM247" s="27">
        <v>0</v>
      </c>
      <c r="CN247" s="27">
        <v>0.1168</v>
      </c>
      <c r="CO247" s="27">
        <f t="shared" si="1044"/>
        <v>0.1168</v>
      </c>
      <c r="CP247" s="28"/>
      <c r="CQ247" s="29">
        <v>3.0476999999999999</v>
      </c>
      <c r="CR247" s="27">
        <f t="shared" si="1045"/>
        <v>0</v>
      </c>
      <c r="CS247" s="27">
        <f t="shared" si="1045"/>
        <v>0.1168</v>
      </c>
      <c r="CT247" s="27">
        <f t="shared" si="1046"/>
        <v>0.1168</v>
      </c>
      <c r="CU247" s="28"/>
      <c r="CV247" s="29">
        <v>5.6712999999999996</v>
      </c>
      <c r="CW247" s="27">
        <f t="shared" si="1047"/>
        <v>0</v>
      </c>
      <c r="CX247" s="27">
        <v>7.9100000000000004E-2</v>
      </c>
      <c r="CY247" s="27">
        <f t="shared" si="1048"/>
        <v>7.9100000000000004E-2</v>
      </c>
      <c r="CZ247" s="28"/>
      <c r="DA247" s="29">
        <v>6.4997999999999996</v>
      </c>
      <c r="DB247" s="27">
        <f t="shared" si="1049"/>
        <v>0</v>
      </c>
      <c r="DC247" s="29">
        <f t="shared" si="1049"/>
        <v>7.9100000000000004E-2</v>
      </c>
      <c r="DD247" s="27">
        <f t="shared" si="1050"/>
        <v>7.9100000000000004E-2</v>
      </c>
      <c r="DE247" s="27"/>
      <c r="DF247" s="29">
        <v>20.794499999999999</v>
      </c>
      <c r="DG247" s="27">
        <f t="shared" si="1051"/>
        <v>0.14749999999999999</v>
      </c>
      <c r="DH247" s="27">
        <f t="shared" si="1052"/>
        <v>0</v>
      </c>
      <c r="DI247" s="27">
        <v>3.6200000000000003E-2</v>
      </c>
      <c r="DJ247" s="27">
        <f t="shared" si="1053"/>
        <v>3.6200000000000003E-2</v>
      </c>
      <c r="DK247" s="28"/>
      <c r="DL247" s="29">
        <v>21.623000000000001</v>
      </c>
      <c r="DM247" s="27">
        <f t="shared" ref="DM247:DO248" si="1065">+DG247</f>
        <v>0.14749999999999999</v>
      </c>
      <c r="DN247" s="27">
        <f t="shared" si="1065"/>
        <v>0</v>
      </c>
      <c r="DO247" s="27">
        <f t="shared" si="1065"/>
        <v>3.6200000000000003E-2</v>
      </c>
      <c r="DP247" s="27">
        <f t="shared" si="1055"/>
        <v>3.6200000000000003E-2</v>
      </c>
      <c r="DQ247" s="27"/>
      <c r="DR247" s="29">
        <v>128.8603</v>
      </c>
      <c r="DS247" s="27">
        <f t="shared" si="1056"/>
        <v>8.3299999999999999E-2</v>
      </c>
      <c r="DT247" s="27">
        <f t="shared" si="1057"/>
        <v>0</v>
      </c>
      <c r="DU247" s="29">
        <v>2.8899999999999999E-2</v>
      </c>
      <c r="DV247" s="27">
        <f t="shared" si="1058"/>
        <v>2.8899999999999999E-2</v>
      </c>
      <c r="DW247" s="28"/>
      <c r="DX247" s="29">
        <v>129.68879999999999</v>
      </c>
      <c r="DY247" s="27">
        <f t="shared" ref="DY247:EA248" si="1066">+DS247</f>
        <v>8.3299999999999999E-2</v>
      </c>
      <c r="DZ247" s="27">
        <f t="shared" si="1066"/>
        <v>0</v>
      </c>
      <c r="EA247" s="27">
        <f t="shared" si="1066"/>
        <v>2.8899999999999999E-2</v>
      </c>
      <c r="EB247" s="27">
        <f t="shared" si="1060"/>
        <v>2.8899999999999999E-2</v>
      </c>
      <c r="EC247" s="27"/>
      <c r="ED247" s="27"/>
      <c r="EE247" s="27"/>
      <c r="EF247" s="27"/>
      <c r="EG247" s="27"/>
      <c r="EH247" s="27"/>
      <c r="EI247" s="27"/>
      <c r="EJ247" s="127" t="s">
        <v>30</v>
      </c>
      <c r="EK247" s="127"/>
      <c r="EL247" s="127"/>
      <c r="EM247" s="127"/>
      <c r="EN247" s="127"/>
      <c r="EO247" s="31"/>
      <c r="EP247" s="29">
        <v>3.0476999999999999</v>
      </c>
      <c r="EQ247" s="27">
        <v>0</v>
      </c>
      <c r="ER247" s="27">
        <v>0</v>
      </c>
      <c r="ES247" s="27">
        <v>0.1168</v>
      </c>
      <c r="ET247" s="27">
        <f t="shared" si="1061"/>
        <v>0.1168</v>
      </c>
      <c r="EU247" s="31"/>
      <c r="EV247" s="29">
        <v>6.4997999999999996</v>
      </c>
      <c r="EW247" s="27">
        <v>0</v>
      </c>
      <c r="EX247" s="27">
        <v>0</v>
      </c>
      <c r="EY247" s="27">
        <v>7.9100000000000004E-2</v>
      </c>
      <c r="EZ247" s="27">
        <f t="shared" si="1062"/>
        <v>7.9100000000000004E-2</v>
      </c>
      <c r="FA247" s="31"/>
      <c r="FB247" s="29">
        <v>21.623000000000001</v>
      </c>
      <c r="FC247" s="27">
        <v>0.14749999999999999</v>
      </c>
      <c r="FD247" s="27">
        <v>0</v>
      </c>
      <c r="FE247" s="27">
        <v>3.6200000000000003E-2</v>
      </c>
      <c r="FF247" s="27">
        <f t="shared" si="1063"/>
        <v>3.6200000000000003E-2</v>
      </c>
      <c r="FG247" s="31"/>
      <c r="FH247" s="29">
        <v>129.68879999999999</v>
      </c>
      <c r="FI247" s="27">
        <v>8.3299999999999999E-2</v>
      </c>
      <c r="FJ247" s="27">
        <v>0</v>
      </c>
      <c r="FK247" s="27">
        <v>2.8899999999999999E-2</v>
      </c>
      <c r="FL247" s="27">
        <f t="shared" si="1064"/>
        <v>2.8899999999999999E-2</v>
      </c>
      <c r="FM247" s="31"/>
      <c r="FN247" s="32">
        <f t="shared" si="1019"/>
        <v>9</v>
      </c>
      <c r="FO247" s="32">
        <f t="shared" si="1020"/>
        <v>2011</v>
      </c>
    </row>
    <row r="248" spans="2:274" ht="15" x14ac:dyDescent="0.2">
      <c r="B248" s="32">
        <v>2011</v>
      </c>
      <c r="C248" s="32">
        <v>10</v>
      </c>
      <c r="D248" s="27"/>
      <c r="E248" s="29">
        <v>0.2301</v>
      </c>
      <c r="F248" s="27">
        <v>0.41510000000000002</v>
      </c>
      <c r="G248" s="27">
        <f t="shared" si="969"/>
        <v>0.31389999999999996</v>
      </c>
      <c r="H248" s="27">
        <f t="shared" si="1027"/>
        <v>0.72899999999999998</v>
      </c>
      <c r="I248" s="27"/>
      <c r="J248" s="29">
        <v>0.2301</v>
      </c>
      <c r="K248" s="27">
        <f t="shared" si="1028"/>
        <v>0.41510000000000002</v>
      </c>
      <c r="L248" s="27">
        <f t="shared" si="972"/>
        <v>0.31389999999999996</v>
      </c>
      <c r="M248" s="27">
        <f t="shared" si="1029"/>
        <v>0.72899999999999998</v>
      </c>
      <c r="N248" s="27"/>
      <c r="O248" s="29">
        <v>0.69040000000000001</v>
      </c>
      <c r="P248" s="27">
        <f t="shared" si="1030"/>
        <v>0.41510000000000002</v>
      </c>
      <c r="Q248" s="27">
        <f t="shared" si="975"/>
        <v>0.18429999999999999</v>
      </c>
      <c r="R248" s="27">
        <f t="shared" si="1031"/>
        <v>0.59940000000000004</v>
      </c>
      <c r="S248" s="27"/>
      <c r="T248" s="29">
        <v>3.1233</v>
      </c>
      <c r="U248" s="27">
        <f t="shared" si="1032"/>
        <v>0.41510000000000002</v>
      </c>
      <c r="V248" s="27">
        <f t="shared" si="978"/>
        <v>0.13850000000000001</v>
      </c>
      <c r="W248" s="27">
        <f t="shared" si="1033"/>
        <v>0.55360000000000009</v>
      </c>
      <c r="X248" s="27"/>
      <c r="Y248" s="29">
        <v>20.3901</v>
      </c>
      <c r="Z248" s="27">
        <v>0.14749999999999999</v>
      </c>
      <c r="AA248" s="27">
        <f t="shared" si="1034"/>
        <v>0.41510000000000002</v>
      </c>
      <c r="AB248" s="27">
        <f t="shared" si="981"/>
        <v>5.4199999999999998E-2</v>
      </c>
      <c r="AC248" s="27">
        <f t="shared" si="1035"/>
        <v>0.46930000000000005</v>
      </c>
      <c r="AD248" s="27"/>
      <c r="AE248" s="29">
        <v>5.2668999999999997</v>
      </c>
      <c r="AF248" s="52">
        <v>0.41510000000000002</v>
      </c>
      <c r="AG248" s="27">
        <f t="shared" si="983"/>
        <v>0.10010000000000001</v>
      </c>
      <c r="AH248" s="27">
        <f t="shared" si="1036"/>
        <v>0.51519999999999999</v>
      </c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9">
        <v>20.3901</v>
      </c>
      <c r="BC248" s="27">
        <f t="shared" si="985"/>
        <v>0.14749999999999999</v>
      </c>
      <c r="BD248" s="27">
        <f t="shared" si="986"/>
        <v>0.41510000000000002</v>
      </c>
      <c r="BE248" s="27">
        <f t="shared" si="987"/>
        <v>5.2400000000000002E-2</v>
      </c>
      <c r="BF248" s="27">
        <f t="shared" si="1037"/>
        <v>0.46750000000000003</v>
      </c>
      <c r="BG248" s="27"/>
      <c r="BH248" s="29">
        <v>128.45590000000001</v>
      </c>
      <c r="BI248" s="27">
        <v>8.3299999999999999E-2</v>
      </c>
      <c r="BJ248" s="27">
        <f t="shared" si="1038"/>
        <v>0.41510000000000002</v>
      </c>
      <c r="BK248" s="27">
        <f t="shared" si="990"/>
        <v>4.5100000000000001E-2</v>
      </c>
      <c r="BL248" s="27">
        <f t="shared" si="1039"/>
        <v>0.46020000000000005</v>
      </c>
      <c r="BM248" s="27"/>
      <c r="BN248" s="27"/>
      <c r="BO248" s="27"/>
      <c r="BP248" s="27"/>
      <c r="BQ248" s="27"/>
      <c r="BR248" s="27"/>
      <c r="BS248" s="27"/>
      <c r="BT248" s="127" t="s">
        <v>30</v>
      </c>
      <c r="BU248" s="127"/>
      <c r="BV248" s="127"/>
      <c r="BW248" s="127"/>
      <c r="BX248" s="127"/>
      <c r="BY248" s="31"/>
      <c r="BZ248" s="29">
        <v>5.2668999999999997</v>
      </c>
      <c r="CA248" s="27">
        <v>0</v>
      </c>
      <c r="CB248" s="27">
        <f t="shared" si="1040"/>
        <v>0.41510000000000002</v>
      </c>
      <c r="CC248" s="27">
        <f t="shared" si="993"/>
        <v>0.10010000000000001</v>
      </c>
      <c r="CD248" s="27">
        <f t="shared" si="1041"/>
        <v>0.51519999999999999</v>
      </c>
      <c r="CE248" s="28"/>
      <c r="CF248" s="29">
        <v>230.80109999999999</v>
      </c>
      <c r="CG248" s="27">
        <v>6.4899999999999999E-2</v>
      </c>
      <c r="CH248" s="27">
        <f t="shared" si="1042"/>
        <v>0.41510000000000002</v>
      </c>
      <c r="CI248" s="27">
        <f t="shared" si="996"/>
        <v>2.8400000000000002E-2</v>
      </c>
      <c r="CJ248" s="27">
        <f t="shared" si="1043"/>
        <v>0.44350000000000001</v>
      </c>
      <c r="CK248" s="28"/>
      <c r="CL248" s="29">
        <v>2.2191999999999998</v>
      </c>
      <c r="CM248" s="27">
        <v>0</v>
      </c>
      <c r="CN248" s="27">
        <v>0.1168</v>
      </c>
      <c r="CO248" s="27">
        <f t="shared" si="1044"/>
        <v>0.1168</v>
      </c>
      <c r="CP248" s="28"/>
      <c r="CQ248" s="29">
        <v>3.0476999999999999</v>
      </c>
      <c r="CR248" s="27">
        <f t="shared" ref="CR248:CS250" si="1067">+CM248</f>
        <v>0</v>
      </c>
      <c r="CS248" s="27">
        <f t="shared" si="1067"/>
        <v>0.1168</v>
      </c>
      <c r="CT248" s="27">
        <f t="shared" si="1046"/>
        <v>0.1168</v>
      </c>
      <c r="CU248" s="28"/>
      <c r="CV248" s="29">
        <v>5.6712999999999996</v>
      </c>
      <c r="CW248" s="27">
        <f t="shared" si="1047"/>
        <v>0</v>
      </c>
      <c r="CX248" s="27">
        <v>7.9100000000000004E-2</v>
      </c>
      <c r="CY248" s="27">
        <f t="shared" si="1048"/>
        <v>7.9100000000000004E-2</v>
      </c>
      <c r="CZ248" s="28"/>
      <c r="DA248" s="29">
        <v>6.4997999999999996</v>
      </c>
      <c r="DB248" s="27">
        <f t="shared" ref="DB248:DC250" si="1068">+CW248</f>
        <v>0</v>
      </c>
      <c r="DC248" s="29">
        <f t="shared" si="1068"/>
        <v>7.9100000000000004E-2</v>
      </c>
      <c r="DD248" s="27">
        <f t="shared" si="1050"/>
        <v>7.9100000000000004E-2</v>
      </c>
      <c r="DE248" s="27"/>
      <c r="DF248" s="29">
        <v>20.794499999999999</v>
      </c>
      <c r="DG248" s="27">
        <f t="shared" si="1051"/>
        <v>0.14749999999999999</v>
      </c>
      <c r="DH248" s="27">
        <f t="shared" si="1052"/>
        <v>0</v>
      </c>
      <c r="DI248" s="27">
        <v>3.6200000000000003E-2</v>
      </c>
      <c r="DJ248" s="27">
        <f t="shared" si="1053"/>
        <v>3.6200000000000003E-2</v>
      </c>
      <c r="DK248" s="28"/>
      <c r="DL248" s="29">
        <v>21.623000000000001</v>
      </c>
      <c r="DM248" s="27">
        <f t="shared" si="1065"/>
        <v>0.14749999999999999</v>
      </c>
      <c r="DN248" s="27">
        <f t="shared" si="1065"/>
        <v>0</v>
      </c>
      <c r="DO248" s="27">
        <f t="shared" si="1065"/>
        <v>3.6200000000000003E-2</v>
      </c>
      <c r="DP248" s="27">
        <f t="shared" si="1055"/>
        <v>3.6200000000000003E-2</v>
      </c>
      <c r="DQ248" s="27"/>
      <c r="DR248" s="29">
        <v>128.8603</v>
      </c>
      <c r="DS248" s="27">
        <f t="shared" si="1056"/>
        <v>8.3299999999999999E-2</v>
      </c>
      <c r="DT248" s="27">
        <f t="shared" si="1057"/>
        <v>0</v>
      </c>
      <c r="DU248" s="29">
        <v>2.8899999999999999E-2</v>
      </c>
      <c r="DV248" s="27">
        <f t="shared" si="1058"/>
        <v>2.8899999999999999E-2</v>
      </c>
      <c r="DW248" s="28"/>
      <c r="DX248" s="29">
        <v>129.68879999999999</v>
      </c>
      <c r="DY248" s="27">
        <f t="shared" si="1066"/>
        <v>8.3299999999999999E-2</v>
      </c>
      <c r="DZ248" s="27">
        <f t="shared" si="1066"/>
        <v>0</v>
      </c>
      <c r="EA248" s="27">
        <f t="shared" si="1066"/>
        <v>2.8899999999999999E-2</v>
      </c>
      <c r="EB248" s="27">
        <f t="shared" si="1060"/>
        <v>2.8899999999999999E-2</v>
      </c>
      <c r="EC248" s="27"/>
      <c r="ED248" s="27"/>
      <c r="EE248" s="27"/>
      <c r="EF248" s="27"/>
      <c r="EG248" s="27"/>
      <c r="EH248" s="27"/>
      <c r="EI248" s="27"/>
      <c r="EJ248" s="127" t="s">
        <v>30</v>
      </c>
      <c r="EK248" s="127"/>
      <c r="EL248" s="127"/>
      <c r="EM248" s="127"/>
      <c r="EN248" s="127"/>
      <c r="EO248" s="31"/>
      <c r="EP248" s="29">
        <v>3.0476999999999999</v>
      </c>
      <c r="EQ248" s="27">
        <v>0</v>
      </c>
      <c r="ER248" s="27">
        <v>0</v>
      </c>
      <c r="ES248" s="27">
        <v>0.1168</v>
      </c>
      <c r="ET248" s="27">
        <f t="shared" si="1061"/>
        <v>0.1168</v>
      </c>
      <c r="EU248" s="31"/>
      <c r="EV248" s="29">
        <v>6.4997999999999996</v>
      </c>
      <c r="EW248" s="27">
        <v>0</v>
      </c>
      <c r="EX248" s="27">
        <v>0</v>
      </c>
      <c r="EY248" s="27">
        <v>7.9100000000000004E-2</v>
      </c>
      <c r="EZ248" s="27">
        <f t="shared" si="1062"/>
        <v>7.9100000000000004E-2</v>
      </c>
      <c r="FA248" s="31"/>
      <c r="FB248" s="29">
        <v>21.623000000000001</v>
      </c>
      <c r="FC248" s="27">
        <v>0.14749999999999999</v>
      </c>
      <c r="FD248" s="27">
        <v>0</v>
      </c>
      <c r="FE248" s="27">
        <v>3.6200000000000003E-2</v>
      </c>
      <c r="FF248" s="27">
        <f t="shared" si="1063"/>
        <v>3.6200000000000003E-2</v>
      </c>
      <c r="FG248" s="31"/>
      <c r="FH248" s="29">
        <v>129.68879999999999</v>
      </c>
      <c r="FI248" s="27">
        <v>8.3299999999999999E-2</v>
      </c>
      <c r="FJ248" s="27">
        <v>0</v>
      </c>
      <c r="FK248" s="27">
        <v>2.8899999999999999E-2</v>
      </c>
      <c r="FL248" s="27">
        <f t="shared" si="1064"/>
        <v>2.8899999999999999E-2</v>
      </c>
      <c r="FM248" s="31"/>
      <c r="FN248" s="32">
        <f t="shared" si="1019"/>
        <v>10</v>
      </c>
      <c r="FO248" s="32">
        <f t="shared" si="1020"/>
        <v>2011</v>
      </c>
    </row>
    <row r="249" spans="2:274" ht="15" x14ac:dyDescent="0.2">
      <c r="B249" s="32">
        <v>2011</v>
      </c>
      <c r="C249" s="32">
        <v>11</v>
      </c>
      <c r="D249" s="27"/>
      <c r="E249" s="29">
        <v>0.2301</v>
      </c>
      <c r="F249" s="27">
        <v>0.54210000000000003</v>
      </c>
      <c r="G249" s="27">
        <f t="shared" si="969"/>
        <v>0.31389999999999996</v>
      </c>
      <c r="H249" s="27">
        <f t="shared" si="1027"/>
        <v>0.85599999999999998</v>
      </c>
      <c r="I249" s="27"/>
      <c r="J249" s="29">
        <v>0.2301</v>
      </c>
      <c r="K249" s="27">
        <f t="shared" si="1028"/>
        <v>0.54210000000000003</v>
      </c>
      <c r="L249" s="27">
        <f t="shared" si="972"/>
        <v>0.31389999999999996</v>
      </c>
      <c r="M249" s="27">
        <f t="shared" si="1029"/>
        <v>0.85599999999999998</v>
      </c>
      <c r="N249" s="27"/>
      <c r="O249" s="29">
        <v>0.69040000000000001</v>
      </c>
      <c r="P249" s="27">
        <f t="shared" si="1030"/>
        <v>0.54210000000000003</v>
      </c>
      <c r="Q249" s="27">
        <f t="shared" si="975"/>
        <v>0.18429999999999999</v>
      </c>
      <c r="R249" s="27">
        <f t="shared" si="1031"/>
        <v>0.72640000000000005</v>
      </c>
      <c r="S249" s="27"/>
      <c r="T249" s="29">
        <v>3.1233</v>
      </c>
      <c r="U249" s="27">
        <f t="shared" si="1032"/>
        <v>0.54210000000000003</v>
      </c>
      <c r="V249" s="27">
        <f t="shared" si="978"/>
        <v>0.13850000000000001</v>
      </c>
      <c r="W249" s="27">
        <f t="shared" si="1033"/>
        <v>0.68060000000000009</v>
      </c>
      <c r="X249" s="27"/>
      <c r="Y249" s="29">
        <v>20.3901</v>
      </c>
      <c r="Z249" s="27">
        <v>0.14749999999999999</v>
      </c>
      <c r="AA249" s="27">
        <f t="shared" si="1034"/>
        <v>0.54210000000000003</v>
      </c>
      <c r="AB249" s="27">
        <f t="shared" si="981"/>
        <v>5.4199999999999998E-2</v>
      </c>
      <c r="AC249" s="27">
        <f t="shared" si="1035"/>
        <v>0.59630000000000005</v>
      </c>
      <c r="AD249" s="27"/>
      <c r="AE249" s="29">
        <v>5.2668999999999997</v>
      </c>
      <c r="AF249" s="52">
        <v>0.43009999999999998</v>
      </c>
      <c r="AG249" s="27">
        <f t="shared" si="983"/>
        <v>0.10010000000000001</v>
      </c>
      <c r="AH249" s="27">
        <f t="shared" si="1036"/>
        <v>0.5302</v>
      </c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9">
        <v>20.3901</v>
      </c>
      <c r="BC249" s="27">
        <f t="shared" si="985"/>
        <v>0.14749999999999999</v>
      </c>
      <c r="BD249" s="27">
        <f t="shared" si="986"/>
        <v>0.43009999999999998</v>
      </c>
      <c r="BE249" s="27">
        <f t="shared" si="987"/>
        <v>5.2400000000000002E-2</v>
      </c>
      <c r="BF249" s="27">
        <f t="shared" si="1037"/>
        <v>0.48249999999999998</v>
      </c>
      <c r="BG249" s="27"/>
      <c r="BH249" s="29">
        <v>128.45590000000001</v>
      </c>
      <c r="BI249" s="27">
        <v>8.3299999999999999E-2</v>
      </c>
      <c r="BJ249" s="27">
        <f t="shared" si="1038"/>
        <v>0.43009999999999998</v>
      </c>
      <c r="BK249" s="27">
        <f t="shared" si="990"/>
        <v>4.5100000000000001E-2</v>
      </c>
      <c r="BL249" s="27">
        <f t="shared" si="1039"/>
        <v>0.47519999999999996</v>
      </c>
      <c r="BM249" s="27"/>
      <c r="BN249" s="27"/>
      <c r="BO249" s="27"/>
      <c r="BP249" s="27"/>
      <c r="BQ249" s="27"/>
      <c r="BR249" s="27"/>
      <c r="BS249" s="27"/>
      <c r="BT249" s="127" t="s">
        <v>30</v>
      </c>
      <c r="BU249" s="127"/>
      <c r="BV249" s="127"/>
      <c r="BW249" s="127"/>
      <c r="BX249" s="127"/>
      <c r="BY249" s="31"/>
      <c r="BZ249" s="29">
        <v>5.2668999999999997</v>
      </c>
      <c r="CA249" s="27">
        <v>0</v>
      </c>
      <c r="CB249" s="27">
        <f t="shared" si="1040"/>
        <v>0.43009999999999998</v>
      </c>
      <c r="CC249" s="27">
        <f t="shared" si="993"/>
        <v>0.10010000000000001</v>
      </c>
      <c r="CD249" s="27">
        <f t="shared" si="1041"/>
        <v>0.5302</v>
      </c>
      <c r="CE249" s="28"/>
      <c r="CF249" s="29">
        <v>230.80109999999999</v>
      </c>
      <c r="CG249" s="27">
        <v>6.4899999999999999E-2</v>
      </c>
      <c r="CH249" s="27">
        <f t="shared" si="1042"/>
        <v>0.43009999999999998</v>
      </c>
      <c r="CI249" s="27">
        <f t="shared" si="996"/>
        <v>2.8400000000000002E-2</v>
      </c>
      <c r="CJ249" s="27">
        <f t="shared" si="1043"/>
        <v>0.45849999999999996</v>
      </c>
      <c r="CK249" s="28"/>
      <c r="CL249" s="29">
        <v>2.2191999999999998</v>
      </c>
      <c r="CM249" s="27">
        <v>0</v>
      </c>
      <c r="CN249" s="27">
        <v>0.1168</v>
      </c>
      <c r="CO249" s="27">
        <f t="shared" si="1044"/>
        <v>0.1168</v>
      </c>
      <c r="CP249" s="28"/>
      <c r="CQ249" s="29">
        <v>3.0476999999999999</v>
      </c>
      <c r="CR249" s="27">
        <f t="shared" si="1067"/>
        <v>0</v>
      </c>
      <c r="CS249" s="27">
        <f t="shared" si="1067"/>
        <v>0.1168</v>
      </c>
      <c r="CT249" s="27">
        <f t="shared" si="1046"/>
        <v>0.1168</v>
      </c>
      <c r="CU249" s="28"/>
      <c r="CV249" s="29">
        <v>5.6712999999999996</v>
      </c>
      <c r="CW249" s="27">
        <f t="shared" si="1047"/>
        <v>0</v>
      </c>
      <c r="CX249" s="27">
        <v>7.9100000000000004E-2</v>
      </c>
      <c r="CY249" s="27">
        <f t="shared" si="1048"/>
        <v>7.9100000000000004E-2</v>
      </c>
      <c r="CZ249" s="28"/>
      <c r="DA249" s="29">
        <v>6.4997999999999996</v>
      </c>
      <c r="DB249" s="27">
        <f t="shared" si="1068"/>
        <v>0</v>
      </c>
      <c r="DC249" s="29">
        <f t="shared" si="1068"/>
        <v>7.9100000000000004E-2</v>
      </c>
      <c r="DD249" s="27">
        <f t="shared" si="1050"/>
        <v>7.9100000000000004E-2</v>
      </c>
      <c r="DE249" s="27"/>
      <c r="DF249" s="29">
        <v>20.794499999999999</v>
      </c>
      <c r="DG249" s="27">
        <f t="shared" si="1051"/>
        <v>0.14749999999999999</v>
      </c>
      <c r="DH249" s="27">
        <f t="shared" si="1052"/>
        <v>0</v>
      </c>
      <c r="DI249" s="27">
        <v>3.6200000000000003E-2</v>
      </c>
      <c r="DJ249" s="27">
        <f t="shared" si="1053"/>
        <v>3.6200000000000003E-2</v>
      </c>
      <c r="DK249" s="28"/>
      <c r="DL249" s="29">
        <v>21.623000000000001</v>
      </c>
      <c r="DM249" s="27">
        <f t="shared" ref="DM249:DO250" si="1069">+DG249</f>
        <v>0.14749999999999999</v>
      </c>
      <c r="DN249" s="27">
        <f t="shared" si="1069"/>
        <v>0</v>
      </c>
      <c r="DO249" s="27">
        <f t="shared" si="1069"/>
        <v>3.6200000000000003E-2</v>
      </c>
      <c r="DP249" s="27">
        <f t="shared" si="1055"/>
        <v>3.6200000000000003E-2</v>
      </c>
      <c r="DQ249" s="27"/>
      <c r="DR249" s="29">
        <v>128.8603</v>
      </c>
      <c r="DS249" s="27">
        <f t="shared" si="1056"/>
        <v>8.3299999999999999E-2</v>
      </c>
      <c r="DT249" s="27">
        <f t="shared" si="1057"/>
        <v>0</v>
      </c>
      <c r="DU249" s="29">
        <v>2.8899999999999999E-2</v>
      </c>
      <c r="DV249" s="27">
        <f t="shared" si="1058"/>
        <v>2.8899999999999999E-2</v>
      </c>
      <c r="DW249" s="28"/>
      <c r="DX249" s="29">
        <v>129.68879999999999</v>
      </c>
      <c r="DY249" s="27">
        <f t="shared" ref="DY249:EA250" si="1070">+DS249</f>
        <v>8.3299999999999999E-2</v>
      </c>
      <c r="DZ249" s="27">
        <f t="shared" si="1070"/>
        <v>0</v>
      </c>
      <c r="EA249" s="27">
        <f t="shared" si="1070"/>
        <v>2.8899999999999999E-2</v>
      </c>
      <c r="EB249" s="27">
        <f t="shared" si="1060"/>
        <v>2.8899999999999999E-2</v>
      </c>
      <c r="EC249" s="27"/>
      <c r="ED249" s="27"/>
      <c r="EE249" s="27"/>
      <c r="EF249" s="27"/>
      <c r="EG249" s="27"/>
      <c r="EH249" s="27"/>
      <c r="EI249" s="27"/>
      <c r="EJ249" s="127" t="s">
        <v>30</v>
      </c>
      <c r="EK249" s="127"/>
      <c r="EL249" s="127"/>
      <c r="EM249" s="127"/>
      <c r="EN249" s="127"/>
      <c r="EO249" s="31"/>
      <c r="EP249" s="29">
        <v>3.0476999999999999</v>
      </c>
      <c r="EQ249" s="27">
        <v>0</v>
      </c>
      <c r="ER249" s="27">
        <v>0</v>
      </c>
      <c r="ES249" s="27">
        <v>0.1168</v>
      </c>
      <c r="ET249" s="27">
        <f t="shared" si="1061"/>
        <v>0.1168</v>
      </c>
      <c r="EU249" s="31"/>
      <c r="EV249" s="29">
        <v>6.4997999999999996</v>
      </c>
      <c r="EW249" s="27">
        <v>0</v>
      </c>
      <c r="EX249" s="27">
        <v>0</v>
      </c>
      <c r="EY249" s="27">
        <v>7.9100000000000004E-2</v>
      </c>
      <c r="EZ249" s="27">
        <f t="shared" si="1062"/>
        <v>7.9100000000000004E-2</v>
      </c>
      <c r="FA249" s="31"/>
      <c r="FB249" s="29">
        <v>21.623000000000001</v>
      </c>
      <c r="FC249" s="27">
        <v>0.14749999999999999</v>
      </c>
      <c r="FD249" s="27">
        <v>0</v>
      </c>
      <c r="FE249" s="27">
        <v>3.6200000000000003E-2</v>
      </c>
      <c r="FF249" s="27">
        <f t="shared" si="1063"/>
        <v>3.6200000000000003E-2</v>
      </c>
      <c r="FG249" s="31"/>
      <c r="FH249" s="29">
        <v>129.68879999999999</v>
      </c>
      <c r="FI249" s="27">
        <v>8.3299999999999999E-2</v>
      </c>
      <c r="FJ249" s="27">
        <v>0</v>
      </c>
      <c r="FK249" s="27">
        <v>2.8899999999999999E-2</v>
      </c>
      <c r="FL249" s="27">
        <f t="shared" si="1064"/>
        <v>2.8899999999999999E-2</v>
      </c>
      <c r="FM249" s="31"/>
      <c r="FN249" s="32">
        <f t="shared" si="1019"/>
        <v>11</v>
      </c>
      <c r="FO249" s="32">
        <f t="shared" si="1020"/>
        <v>2011</v>
      </c>
    </row>
    <row r="250" spans="2:274" ht="15" x14ac:dyDescent="0.2">
      <c r="B250" s="32">
        <v>2011</v>
      </c>
      <c r="C250" s="32">
        <v>12</v>
      </c>
      <c r="D250" s="27"/>
      <c r="E250" s="29">
        <v>0.2301</v>
      </c>
      <c r="F250" s="27">
        <v>0.51680000000000004</v>
      </c>
      <c r="G250" s="27">
        <f t="shared" si="969"/>
        <v>0.31389999999999996</v>
      </c>
      <c r="H250" s="27">
        <f t="shared" si="1027"/>
        <v>0.83069999999999999</v>
      </c>
      <c r="I250" s="27"/>
      <c r="J250" s="29">
        <v>0.2301</v>
      </c>
      <c r="K250" s="27">
        <f t="shared" si="1028"/>
        <v>0.51680000000000004</v>
      </c>
      <c r="L250" s="27">
        <f t="shared" si="972"/>
        <v>0.31389999999999996</v>
      </c>
      <c r="M250" s="27">
        <f t="shared" si="1029"/>
        <v>0.83069999999999999</v>
      </c>
      <c r="N250" s="27"/>
      <c r="O250" s="29">
        <v>0.69040000000000001</v>
      </c>
      <c r="P250" s="27">
        <f t="shared" si="1030"/>
        <v>0.51680000000000004</v>
      </c>
      <c r="Q250" s="27">
        <f t="shared" si="975"/>
        <v>0.18429999999999999</v>
      </c>
      <c r="R250" s="27">
        <f t="shared" si="1031"/>
        <v>0.70110000000000006</v>
      </c>
      <c r="S250" s="27"/>
      <c r="T250" s="29">
        <v>3.1233</v>
      </c>
      <c r="U250" s="27">
        <f t="shared" si="1032"/>
        <v>0.51680000000000004</v>
      </c>
      <c r="V250" s="27">
        <f t="shared" si="978"/>
        <v>0.13850000000000001</v>
      </c>
      <c r="W250" s="27">
        <f t="shared" si="1033"/>
        <v>0.65529999999999999</v>
      </c>
      <c r="X250" s="27"/>
      <c r="Y250" s="29">
        <v>20.3901</v>
      </c>
      <c r="Z250" s="27">
        <v>0.14749999999999999</v>
      </c>
      <c r="AA250" s="27">
        <f t="shared" si="1034"/>
        <v>0.51680000000000004</v>
      </c>
      <c r="AB250" s="27">
        <f t="shared" si="981"/>
        <v>5.4199999999999998E-2</v>
      </c>
      <c r="AC250" s="27">
        <f t="shared" si="1035"/>
        <v>0.57100000000000006</v>
      </c>
      <c r="AD250" s="27"/>
      <c r="AE250" s="29">
        <v>5.2668999999999997</v>
      </c>
      <c r="AF250" s="52">
        <v>0.42880000000000001</v>
      </c>
      <c r="AG250" s="27">
        <f t="shared" si="983"/>
        <v>0.10010000000000001</v>
      </c>
      <c r="AH250" s="27">
        <f t="shared" si="1036"/>
        <v>0.52890000000000004</v>
      </c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9">
        <v>20.3901</v>
      </c>
      <c r="BC250" s="27">
        <f t="shared" si="985"/>
        <v>0.14749999999999999</v>
      </c>
      <c r="BD250" s="27">
        <f t="shared" si="986"/>
        <v>0.42880000000000001</v>
      </c>
      <c r="BE250" s="27">
        <f t="shared" si="987"/>
        <v>5.2400000000000002E-2</v>
      </c>
      <c r="BF250" s="27">
        <f t="shared" si="1037"/>
        <v>0.48120000000000002</v>
      </c>
      <c r="BG250" s="27"/>
      <c r="BH250" s="29">
        <v>128.45590000000001</v>
      </c>
      <c r="BI250" s="27">
        <v>8.3299999999999999E-2</v>
      </c>
      <c r="BJ250" s="27">
        <f t="shared" si="1038"/>
        <v>0.42880000000000001</v>
      </c>
      <c r="BK250" s="27">
        <f t="shared" si="990"/>
        <v>4.5100000000000001E-2</v>
      </c>
      <c r="BL250" s="27">
        <f t="shared" si="1039"/>
        <v>0.47389999999999999</v>
      </c>
      <c r="BM250" s="27"/>
      <c r="BN250" s="27"/>
      <c r="BO250" s="27"/>
      <c r="BP250" s="27"/>
      <c r="BQ250" s="27"/>
      <c r="BR250" s="27"/>
      <c r="BS250" s="27"/>
      <c r="BT250" s="127" t="s">
        <v>30</v>
      </c>
      <c r="BU250" s="127"/>
      <c r="BV250" s="127"/>
      <c r="BW250" s="127"/>
      <c r="BX250" s="127"/>
      <c r="BY250" s="31"/>
      <c r="BZ250" s="29">
        <v>5.2668999999999997</v>
      </c>
      <c r="CA250" s="27">
        <v>0</v>
      </c>
      <c r="CB250" s="27">
        <f t="shared" si="1040"/>
        <v>0.42880000000000001</v>
      </c>
      <c r="CC250" s="27">
        <f t="shared" si="993"/>
        <v>0.10010000000000001</v>
      </c>
      <c r="CD250" s="27">
        <f t="shared" si="1041"/>
        <v>0.52890000000000004</v>
      </c>
      <c r="CE250" s="28"/>
      <c r="CF250" s="29">
        <v>230.80109999999999</v>
      </c>
      <c r="CG250" s="27">
        <v>6.4899999999999999E-2</v>
      </c>
      <c r="CH250" s="27">
        <f t="shared" si="1042"/>
        <v>0.42880000000000001</v>
      </c>
      <c r="CI250" s="27">
        <f t="shared" si="996"/>
        <v>2.8400000000000002E-2</v>
      </c>
      <c r="CJ250" s="27">
        <f t="shared" si="1043"/>
        <v>0.4572</v>
      </c>
      <c r="CK250" s="28"/>
      <c r="CL250" s="29">
        <v>2.2191999999999998</v>
      </c>
      <c r="CM250" s="27">
        <v>0</v>
      </c>
      <c r="CN250" s="27">
        <v>0.1168</v>
      </c>
      <c r="CO250" s="27">
        <f t="shared" si="1044"/>
        <v>0.1168</v>
      </c>
      <c r="CP250" s="28"/>
      <c r="CQ250" s="29">
        <v>3.0476999999999999</v>
      </c>
      <c r="CR250" s="27">
        <f t="shared" si="1067"/>
        <v>0</v>
      </c>
      <c r="CS250" s="27">
        <f t="shared" si="1067"/>
        <v>0.1168</v>
      </c>
      <c r="CT250" s="27">
        <f t="shared" si="1046"/>
        <v>0.1168</v>
      </c>
      <c r="CU250" s="28"/>
      <c r="CV250" s="29">
        <v>5.6712999999999996</v>
      </c>
      <c r="CW250" s="27">
        <f t="shared" si="1047"/>
        <v>0</v>
      </c>
      <c r="CX250" s="27">
        <v>7.9100000000000004E-2</v>
      </c>
      <c r="CY250" s="27">
        <f t="shared" si="1048"/>
        <v>7.9100000000000004E-2</v>
      </c>
      <c r="CZ250" s="28"/>
      <c r="DA250" s="29">
        <v>6.4997999999999996</v>
      </c>
      <c r="DB250" s="27">
        <f t="shared" si="1068"/>
        <v>0</v>
      </c>
      <c r="DC250" s="29">
        <f t="shared" si="1068"/>
        <v>7.9100000000000004E-2</v>
      </c>
      <c r="DD250" s="27">
        <f t="shared" si="1050"/>
        <v>7.9100000000000004E-2</v>
      </c>
      <c r="DE250" s="27"/>
      <c r="DF250" s="29">
        <v>20.794499999999999</v>
      </c>
      <c r="DG250" s="27">
        <f t="shared" si="1051"/>
        <v>0.14749999999999999</v>
      </c>
      <c r="DH250" s="27">
        <f t="shared" si="1052"/>
        <v>0</v>
      </c>
      <c r="DI250" s="27">
        <v>3.6200000000000003E-2</v>
      </c>
      <c r="DJ250" s="27">
        <f t="shared" si="1053"/>
        <v>3.6200000000000003E-2</v>
      </c>
      <c r="DK250" s="28"/>
      <c r="DL250" s="29">
        <v>21.623000000000001</v>
      </c>
      <c r="DM250" s="27">
        <f t="shared" si="1069"/>
        <v>0.14749999999999999</v>
      </c>
      <c r="DN250" s="27">
        <f t="shared" si="1069"/>
        <v>0</v>
      </c>
      <c r="DO250" s="27">
        <f t="shared" si="1069"/>
        <v>3.6200000000000003E-2</v>
      </c>
      <c r="DP250" s="27">
        <f t="shared" si="1055"/>
        <v>3.6200000000000003E-2</v>
      </c>
      <c r="DQ250" s="27"/>
      <c r="DR250" s="29">
        <v>128.8603</v>
      </c>
      <c r="DS250" s="27">
        <f t="shared" si="1056"/>
        <v>8.3299999999999999E-2</v>
      </c>
      <c r="DT250" s="27">
        <f t="shared" si="1057"/>
        <v>0</v>
      </c>
      <c r="DU250" s="29">
        <v>2.8899999999999999E-2</v>
      </c>
      <c r="DV250" s="27">
        <f t="shared" si="1058"/>
        <v>2.8899999999999999E-2</v>
      </c>
      <c r="DW250" s="28"/>
      <c r="DX250" s="29">
        <v>129.68879999999999</v>
      </c>
      <c r="DY250" s="27">
        <f t="shared" si="1070"/>
        <v>8.3299999999999999E-2</v>
      </c>
      <c r="DZ250" s="27">
        <f t="shared" si="1070"/>
        <v>0</v>
      </c>
      <c r="EA250" s="27">
        <f t="shared" si="1070"/>
        <v>2.8899999999999999E-2</v>
      </c>
      <c r="EB250" s="27">
        <f t="shared" si="1060"/>
        <v>2.8899999999999999E-2</v>
      </c>
      <c r="EC250" s="27"/>
      <c r="ED250" s="27"/>
      <c r="EE250" s="27"/>
      <c r="EF250" s="27"/>
      <c r="EG250" s="27"/>
      <c r="EH250" s="27"/>
      <c r="EI250" s="27"/>
      <c r="EJ250" s="127" t="s">
        <v>30</v>
      </c>
      <c r="EK250" s="127"/>
      <c r="EL250" s="127"/>
      <c r="EM250" s="127"/>
      <c r="EN250" s="127"/>
      <c r="EO250" s="31"/>
      <c r="EP250" s="29">
        <v>3.0476999999999999</v>
      </c>
      <c r="EQ250" s="27">
        <v>0</v>
      </c>
      <c r="ER250" s="27">
        <v>0</v>
      </c>
      <c r="ES250" s="27">
        <v>0.1168</v>
      </c>
      <c r="ET250" s="27">
        <f t="shared" si="1061"/>
        <v>0.1168</v>
      </c>
      <c r="EU250" s="31"/>
      <c r="EV250" s="29">
        <v>6.4997999999999996</v>
      </c>
      <c r="EW250" s="27">
        <v>0</v>
      </c>
      <c r="EX250" s="27">
        <v>0</v>
      </c>
      <c r="EY250" s="27">
        <v>7.9100000000000004E-2</v>
      </c>
      <c r="EZ250" s="27">
        <f t="shared" si="1062"/>
        <v>7.9100000000000004E-2</v>
      </c>
      <c r="FA250" s="31"/>
      <c r="FB250" s="29">
        <v>21.623000000000001</v>
      </c>
      <c r="FC250" s="27">
        <v>0.14749999999999999</v>
      </c>
      <c r="FD250" s="27">
        <v>0</v>
      </c>
      <c r="FE250" s="27">
        <v>3.6200000000000003E-2</v>
      </c>
      <c r="FF250" s="27">
        <f t="shared" si="1063"/>
        <v>3.6200000000000003E-2</v>
      </c>
      <c r="FG250" s="31"/>
      <c r="FH250" s="29">
        <v>129.68879999999999</v>
      </c>
      <c r="FI250" s="27">
        <v>8.3299999999999999E-2</v>
      </c>
      <c r="FJ250" s="27">
        <v>0</v>
      </c>
      <c r="FK250" s="27">
        <v>2.8899999999999999E-2</v>
      </c>
      <c r="FL250" s="27">
        <f t="shared" si="1064"/>
        <v>2.8899999999999999E-2</v>
      </c>
      <c r="FM250" s="31"/>
      <c r="FN250" s="32">
        <f t="shared" si="1019"/>
        <v>12</v>
      </c>
      <c r="FO250" s="32">
        <f t="shared" si="1020"/>
        <v>2011</v>
      </c>
    </row>
    <row r="251" spans="2:274" ht="15" x14ac:dyDescent="0.2">
      <c r="B251" s="37"/>
      <c r="C251" s="37"/>
      <c r="D251" s="37"/>
      <c r="E251" s="62" t="s">
        <v>39</v>
      </c>
      <c r="F251" s="62"/>
      <c r="G251" s="62"/>
      <c r="H251" s="62"/>
      <c r="I251" s="62"/>
      <c r="J251" s="62"/>
      <c r="K251" s="62" t="s">
        <v>39</v>
      </c>
      <c r="L251" s="62"/>
      <c r="M251" s="62"/>
      <c r="N251" s="62"/>
      <c r="O251" s="62"/>
      <c r="P251" s="62"/>
      <c r="Q251" s="62" t="s">
        <v>39</v>
      </c>
      <c r="R251" s="62"/>
      <c r="S251" s="62"/>
      <c r="T251" s="62"/>
      <c r="U251" s="62"/>
      <c r="V251" s="62"/>
      <c r="W251" s="62" t="s">
        <v>39</v>
      </c>
      <c r="X251" s="62"/>
      <c r="Y251" s="62"/>
      <c r="Z251" s="62"/>
      <c r="AA251" s="62"/>
      <c r="AB251" s="62"/>
      <c r="AC251" s="62" t="s">
        <v>39</v>
      </c>
      <c r="AD251" s="62"/>
      <c r="AE251" s="62"/>
      <c r="AF251" s="62"/>
      <c r="AG251" s="62"/>
      <c r="AH251" s="62"/>
      <c r="AI251" s="62" t="s">
        <v>39</v>
      </c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 t="s">
        <v>39</v>
      </c>
      <c r="BH251" s="62"/>
      <c r="BI251" s="62"/>
      <c r="BJ251" s="62"/>
      <c r="BK251" s="62"/>
      <c r="BL251" s="62"/>
      <c r="BM251" s="62" t="s">
        <v>39</v>
      </c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 t="s">
        <v>39</v>
      </c>
      <c r="BZ251" s="62"/>
      <c r="CA251" s="62"/>
      <c r="CB251" s="62"/>
      <c r="CC251" s="62"/>
      <c r="CD251" s="62"/>
      <c r="CE251" s="62" t="s">
        <v>39</v>
      </c>
      <c r="CF251" s="62"/>
      <c r="CG251" s="62"/>
      <c r="CH251" s="62"/>
      <c r="CI251" s="62"/>
      <c r="CJ251" s="62"/>
      <c r="CK251" s="62" t="s">
        <v>39</v>
      </c>
      <c r="CL251" s="62"/>
      <c r="CM251" s="62"/>
      <c r="CN251" s="62"/>
      <c r="CO251" s="62"/>
      <c r="CP251" s="62"/>
      <c r="CQ251" s="62" t="s">
        <v>39</v>
      </c>
      <c r="CR251" s="62"/>
      <c r="CS251" s="62"/>
      <c r="CT251" s="62"/>
      <c r="CU251" s="62"/>
      <c r="CV251" s="62"/>
      <c r="CW251" s="62" t="s">
        <v>39</v>
      </c>
      <c r="CX251" s="62"/>
      <c r="CY251" s="62"/>
      <c r="CZ251" s="62"/>
      <c r="DA251" s="62"/>
      <c r="DB251" s="62"/>
      <c r="DC251" s="62" t="s">
        <v>39</v>
      </c>
      <c r="DD251" s="62"/>
      <c r="DE251" s="62"/>
      <c r="DF251" s="62"/>
      <c r="DG251" s="62"/>
      <c r="DH251" s="62" t="s">
        <v>39</v>
      </c>
      <c r="DI251" s="62"/>
      <c r="DJ251" s="62"/>
      <c r="DK251" s="62"/>
      <c r="DL251" s="62"/>
      <c r="DM251" s="62"/>
      <c r="DN251" s="62" t="s">
        <v>39</v>
      </c>
      <c r="DO251" s="62"/>
      <c r="DP251" s="62"/>
      <c r="DQ251" s="62"/>
      <c r="DR251" s="62"/>
      <c r="DS251" s="62"/>
      <c r="DT251" s="62" t="s">
        <v>39</v>
      </c>
      <c r="DU251" s="62"/>
      <c r="DV251" s="62"/>
      <c r="DW251" s="62"/>
      <c r="DX251" s="62"/>
      <c r="DY251" s="62" t="s">
        <v>39</v>
      </c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 t="s">
        <v>39</v>
      </c>
      <c r="EL251" s="62"/>
      <c r="EM251" s="62"/>
      <c r="EN251" s="62"/>
      <c r="EO251" s="62"/>
      <c r="EP251" s="62" t="s">
        <v>39</v>
      </c>
      <c r="EQ251" s="62"/>
      <c r="ER251" s="62"/>
      <c r="ES251" s="62"/>
      <c r="ET251" s="62"/>
      <c r="EU251" s="62" t="s">
        <v>39</v>
      </c>
      <c r="EV251" s="62"/>
      <c r="EW251" s="62"/>
      <c r="EX251" s="62"/>
      <c r="EY251" s="62"/>
      <c r="EZ251" s="62" t="s">
        <v>39</v>
      </c>
      <c r="FA251" s="62"/>
      <c r="FB251" s="62"/>
      <c r="FC251" s="62"/>
      <c r="FD251" s="62"/>
      <c r="FE251" s="62" t="s">
        <v>39</v>
      </c>
      <c r="FF251" s="62"/>
      <c r="FG251" s="62"/>
      <c r="FH251" s="62"/>
      <c r="FI251" s="62"/>
      <c r="FJ251" s="62" t="s">
        <v>39</v>
      </c>
      <c r="FK251" s="62"/>
      <c r="FL251" s="62"/>
      <c r="FM251" s="62"/>
      <c r="FN251" s="62"/>
      <c r="FO251" s="62"/>
      <c r="FP251" s="78"/>
      <c r="FQ251" s="78"/>
      <c r="FR251" s="78"/>
      <c r="FS251" s="78"/>
      <c r="FT251" s="78"/>
      <c r="FU251" s="78"/>
      <c r="FV251" s="78"/>
      <c r="FW251" s="78"/>
      <c r="FX251" s="78"/>
      <c r="FY251" s="78"/>
      <c r="FZ251" s="78"/>
      <c r="GA251" s="78"/>
      <c r="GB251" s="78"/>
      <c r="GC251" s="78"/>
      <c r="GD251" s="78"/>
      <c r="GE251" s="78"/>
      <c r="GF251" s="78"/>
      <c r="GG251" s="78"/>
      <c r="GH251" s="78"/>
      <c r="GI251" s="78"/>
      <c r="GJ251" s="78"/>
      <c r="GK251" s="78"/>
      <c r="GL251" s="78"/>
      <c r="GM251" s="78"/>
      <c r="GN251" s="78"/>
      <c r="GO251" s="78"/>
      <c r="GP251" s="78"/>
      <c r="GQ251" s="78"/>
      <c r="GR251" s="78"/>
      <c r="GS251" s="78"/>
      <c r="GT251" s="78"/>
      <c r="GU251" s="78"/>
      <c r="GV251" s="78"/>
      <c r="GW251" s="78"/>
      <c r="GX251" s="78"/>
      <c r="GY251" s="78"/>
      <c r="GZ251" s="78"/>
      <c r="HA251" s="78"/>
      <c r="HB251" s="78"/>
      <c r="HC251" s="78"/>
      <c r="HD251" s="78"/>
      <c r="HE251" s="78"/>
      <c r="HF251" s="78"/>
      <c r="HG251" s="78"/>
      <c r="HH251" s="78"/>
      <c r="HI251" s="78"/>
      <c r="HJ251" s="78"/>
      <c r="HK251" s="78"/>
      <c r="HL251" s="78"/>
      <c r="HM251" s="78"/>
      <c r="HN251" s="78"/>
      <c r="HO251" s="78"/>
      <c r="HP251" s="78"/>
      <c r="HQ251" s="78"/>
      <c r="HR251" s="78"/>
      <c r="HS251" s="78"/>
      <c r="HT251" s="78"/>
      <c r="HU251" s="78"/>
      <c r="HV251" s="78"/>
      <c r="HW251" s="78"/>
      <c r="HX251" s="78"/>
      <c r="HY251" s="78"/>
      <c r="HZ251" s="78"/>
      <c r="IA251" s="78"/>
      <c r="IB251" s="78"/>
      <c r="IC251" s="78"/>
      <c r="ID251" s="78"/>
      <c r="IE251" s="78"/>
      <c r="IF251" s="78"/>
      <c r="IG251" s="78"/>
      <c r="IH251" s="78"/>
      <c r="II251" s="78"/>
      <c r="IJ251" s="78"/>
      <c r="IK251" s="78"/>
      <c r="IL251" s="78"/>
      <c r="IM251" s="78"/>
      <c r="IN251" s="78"/>
      <c r="IO251" s="78"/>
      <c r="IP251" s="78"/>
      <c r="IQ251" s="78"/>
      <c r="IR251" s="78"/>
      <c r="IS251" s="78"/>
      <c r="IT251" s="78"/>
      <c r="IU251" s="78"/>
      <c r="IV251" s="78"/>
      <c r="IW251" s="78"/>
      <c r="IX251" s="78"/>
      <c r="IY251" s="78"/>
      <c r="IZ251" s="78"/>
      <c r="JA251" s="78"/>
      <c r="JB251" s="78"/>
      <c r="JC251" s="78"/>
      <c r="JD251" s="78"/>
      <c r="JE251" s="78"/>
      <c r="JF251" s="78"/>
      <c r="JG251" s="78"/>
      <c r="JH251" s="78"/>
      <c r="JI251" s="78"/>
      <c r="JJ251" s="78"/>
      <c r="JK251" s="78"/>
      <c r="JL251" s="78"/>
      <c r="JM251" s="78"/>
      <c r="JN251" s="78"/>
    </row>
    <row r="252" spans="2:274" s="74" customFormat="1" ht="15" x14ac:dyDescent="0.2">
      <c r="B252" s="73">
        <v>2012</v>
      </c>
      <c r="C252" s="73">
        <v>1</v>
      </c>
      <c r="D252" s="63"/>
      <c r="E252" s="68">
        <v>0.2301</v>
      </c>
      <c r="F252" s="63">
        <v>0.53200000000000003</v>
      </c>
      <c r="G252" s="63">
        <f t="shared" ref="G252:G263" si="1071">0.2613+0.0009+0.0269</f>
        <v>0.28909999999999997</v>
      </c>
      <c r="H252" s="63">
        <f t="shared" ref="H252:H257" si="1072">(F252+G252)</f>
        <v>0.82109999999999994</v>
      </c>
      <c r="I252" s="63"/>
      <c r="J252" s="68">
        <v>0.2301</v>
      </c>
      <c r="K252" s="63">
        <f t="shared" ref="K252:K257" si="1073">+F252</f>
        <v>0.53200000000000003</v>
      </c>
      <c r="L252" s="63">
        <f t="shared" ref="L252:L263" si="1074">0.2613+0.0009+0.0269</f>
        <v>0.28909999999999997</v>
      </c>
      <c r="M252" s="63">
        <f t="shared" ref="M252:M257" si="1075">(K252+L252)</f>
        <v>0.82109999999999994</v>
      </c>
      <c r="N252" s="63"/>
      <c r="O252" s="68">
        <v>0.69040000000000001</v>
      </c>
      <c r="P252" s="63">
        <f t="shared" ref="P252:P257" si="1076">+F252</f>
        <v>0.53200000000000003</v>
      </c>
      <c r="Q252" s="63">
        <f t="shared" ref="Q252:Q263" si="1077">0.145+0.0009+0.0247</f>
        <v>0.1706</v>
      </c>
      <c r="R252" s="63">
        <f t="shared" ref="R252:R257" si="1078">(P252+Q252)</f>
        <v>0.7026</v>
      </c>
      <c r="S252" s="63"/>
      <c r="T252" s="68">
        <v>3.1233</v>
      </c>
      <c r="U252" s="63">
        <f t="shared" ref="U252:U257" si="1079">+P252</f>
        <v>0.53200000000000003</v>
      </c>
      <c r="V252" s="63">
        <f t="shared" ref="V252:V263" si="1080">0.104+0.0009+0.0247</f>
        <v>0.12959999999999999</v>
      </c>
      <c r="W252" s="63">
        <f t="shared" ref="W252:W257" si="1081">(U252+V252)</f>
        <v>0.66159999999999997</v>
      </c>
      <c r="X252" s="63"/>
      <c r="Y252" s="68">
        <v>20.3901</v>
      </c>
      <c r="Z252" s="63">
        <v>0.14749999999999999</v>
      </c>
      <c r="AA252" s="63">
        <f t="shared" ref="AA252:AA257" si="1082">+U252</f>
        <v>0.53200000000000003</v>
      </c>
      <c r="AB252" s="63">
        <f t="shared" ref="AB252:AB263" si="1083">0.0353+0.0009+0.018</f>
        <v>5.4199999999999998E-2</v>
      </c>
      <c r="AC252" s="63">
        <f t="shared" ref="AC252:AC257" si="1084">(AA252+AB252)</f>
        <v>0.58620000000000005</v>
      </c>
      <c r="AD252" s="63"/>
      <c r="AE252" s="68">
        <v>5.2668999999999997</v>
      </c>
      <c r="AF252" s="69">
        <v>0.39169999999999999</v>
      </c>
      <c r="AG252" s="63">
        <f t="shared" si="983"/>
        <v>0.10010000000000001</v>
      </c>
      <c r="AH252" s="63">
        <f t="shared" ref="AH252:AH257" si="1085">(AF252+AG252)</f>
        <v>0.49180000000000001</v>
      </c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8">
        <v>20.3901</v>
      </c>
      <c r="BC252" s="63">
        <f t="shared" ref="BC252:BC263" si="1086">Z252</f>
        <v>0.14749999999999999</v>
      </c>
      <c r="BD252" s="63">
        <f t="shared" ref="BD252:BD263" si="1087">+AF252</f>
        <v>0.39169999999999999</v>
      </c>
      <c r="BE252" s="63">
        <f t="shared" si="987"/>
        <v>5.2400000000000002E-2</v>
      </c>
      <c r="BF252" s="63">
        <f t="shared" ref="BF252:BF257" si="1088">(BD252+BE252)</f>
        <v>0.44409999999999999</v>
      </c>
      <c r="BG252" s="63"/>
      <c r="BH252" s="68">
        <v>128.45590000000001</v>
      </c>
      <c r="BI252" s="63">
        <v>8.3299999999999999E-2</v>
      </c>
      <c r="BJ252" s="63">
        <f t="shared" ref="BJ252:BJ257" si="1089">+BD252</f>
        <v>0.39169999999999999</v>
      </c>
      <c r="BK252" s="63">
        <f t="shared" si="990"/>
        <v>4.5100000000000001E-2</v>
      </c>
      <c r="BL252" s="63">
        <f t="shared" ref="BL252:BL257" si="1090">(BJ252+BK252)</f>
        <v>0.43679999999999997</v>
      </c>
      <c r="BM252" s="63"/>
      <c r="BN252" s="63"/>
      <c r="BO252" s="63"/>
      <c r="BP252" s="63"/>
      <c r="BQ252" s="63"/>
      <c r="BR252" s="63"/>
      <c r="BS252" s="63"/>
      <c r="BT252" s="131" t="s">
        <v>30</v>
      </c>
      <c r="BU252" s="131"/>
      <c r="BV252" s="131"/>
      <c r="BW252" s="131"/>
      <c r="BX252" s="131"/>
      <c r="BY252" s="72"/>
      <c r="BZ252" s="68">
        <v>5.2668999999999997</v>
      </c>
      <c r="CA252" s="63">
        <v>0</v>
      </c>
      <c r="CB252" s="63">
        <f t="shared" ref="CB252:CB257" si="1091">+BJ252</f>
        <v>0.39169999999999999</v>
      </c>
      <c r="CC252" s="63">
        <f t="shared" si="993"/>
        <v>0.10010000000000001</v>
      </c>
      <c r="CD252" s="63">
        <f t="shared" ref="CD252:CD257" si="1092">CB252+CC252</f>
        <v>0.49180000000000001</v>
      </c>
      <c r="CE252" s="71"/>
      <c r="CF252" s="68">
        <v>230.80109999999999</v>
      </c>
      <c r="CG252" s="63">
        <v>6.4899999999999999E-2</v>
      </c>
      <c r="CH252" s="63">
        <f t="shared" ref="CH252:CH257" si="1093">CB252</f>
        <v>0.39169999999999999</v>
      </c>
      <c r="CI252" s="63">
        <f t="shared" si="996"/>
        <v>2.8400000000000002E-2</v>
      </c>
      <c r="CJ252" s="63">
        <f t="shared" ref="CJ252:CJ257" si="1094">CH252+CI252</f>
        <v>0.42009999999999997</v>
      </c>
      <c r="CK252" s="71"/>
      <c r="CL252" s="68">
        <v>2.2191999999999998</v>
      </c>
      <c r="CM252" s="63">
        <v>0</v>
      </c>
      <c r="CN252" s="63">
        <v>0.1168</v>
      </c>
      <c r="CO252" s="63">
        <f t="shared" ref="CO252:CO257" si="1095">(CM252+CN252)</f>
        <v>0.1168</v>
      </c>
      <c r="CP252" s="71"/>
      <c r="CQ252" s="68">
        <v>3.0476999999999999</v>
      </c>
      <c r="CR252" s="63">
        <f t="shared" ref="CR252:CS254" si="1096">+CM252</f>
        <v>0</v>
      </c>
      <c r="CS252" s="63">
        <f t="shared" si="1096"/>
        <v>0.1168</v>
      </c>
      <c r="CT252" s="63">
        <f t="shared" ref="CT252:CT257" si="1097">(CR252+CS252)</f>
        <v>0.1168</v>
      </c>
      <c r="CU252" s="71"/>
      <c r="CV252" s="68">
        <v>5.6712999999999996</v>
      </c>
      <c r="CW252" s="63">
        <f t="shared" ref="CW252:CW257" si="1098">+CR252</f>
        <v>0</v>
      </c>
      <c r="CX252" s="63">
        <v>7.9100000000000004E-2</v>
      </c>
      <c r="CY252" s="63">
        <f t="shared" ref="CY252:CY257" si="1099">(CW252+CX252)</f>
        <v>7.9100000000000004E-2</v>
      </c>
      <c r="CZ252" s="71"/>
      <c r="DA252" s="68">
        <v>6.4997999999999996</v>
      </c>
      <c r="DB252" s="63">
        <f t="shared" ref="DB252:DC254" si="1100">+CW252</f>
        <v>0</v>
      </c>
      <c r="DC252" s="68">
        <f t="shared" si="1100"/>
        <v>7.9100000000000004E-2</v>
      </c>
      <c r="DD252" s="63">
        <f t="shared" ref="DD252:DD257" si="1101">(DB252+DC252)</f>
        <v>7.9100000000000004E-2</v>
      </c>
      <c r="DE252" s="63"/>
      <c r="DF252" s="68">
        <v>20.794499999999999</v>
      </c>
      <c r="DG252" s="63">
        <f t="shared" ref="DG252:DG257" si="1102">+BC252</f>
        <v>0.14749999999999999</v>
      </c>
      <c r="DH252" s="63">
        <f t="shared" ref="DH252:DH257" si="1103">+DB252</f>
        <v>0</v>
      </c>
      <c r="DI252" s="63">
        <v>3.6200000000000003E-2</v>
      </c>
      <c r="DJ252" s="63">
        <f t="shared" ref="DJ252:DJ257" si="1104">(DH252+DI252)</f>
        <v>3.6200000000000003E-2</v>
      </c>
      <c r="DK252" s="71"/>
      <c r="DL252" s="68">
        <v>21.623000000000001</v>
      </c>
      <c r="DM252" s="63">
        <f t="shared" ref="DM252:DO253" si="1105">+DG252</f>
        <v>0.14749999999999999</v>
      </c>
      <c r="DN252" s="63">
        <f t="shared" si="1105"/>
        <v>0</v>
      </c>
      <c r="DO252" s="63">
        <f t="shared" si="1105"/>
        <v>3.6200000000000003E-2</v>
      </c>
      <c r="DP252" s="63">
        <f t="shared" ref="DP252:DP257" si="1106">(DN252+DO252)</f>
        <v>3.6200000000000003E-2</v>
      </c>
      <c r="DQ252" s="63"/>
      <c r="DR252" s="68">
        <v>128.8603</v>
      </c>
      <c r="DS252" s="63">
        <f t="shared" ref="DS252:DS257" si="1107">+BI252</f>
        <v>8.3299999999999999E-2</v>
      </c>
      <c r="DT252" s="63">
        <f t="shared" ref="DT252:DT257" si="1108">+DN252</f>
        <v>0</v>
      </c>
      <c r="DU252" s="68">
        <v>2.8899999999999999E-2</v>
      </c>
      <c r="DV252" s="63">
        <f t="shared" ref="DV252:DV257" si="1109">(DT252+DU252)</f>
        <v>2.8899999999999999E-2</v>
      </c>
      <c r="DW252" s="71"/>
      <c r="DX252" s="68">
        <v>129.68879999999999</v>
      </c>
      <c r="DY252" s="63">
        <f t="shared" ref="DY252:EA253" si="1110">+DS252</f>
        <v>8.3299999999999999E-2</v>
      </c>
      <c r="DZ252" s="63">
        <f t="shared" si="1110"/>
        <v>0</v>
      </c>
      <c r="EA252" s="63">
        <f t="shared" si="1110"/>
        <v>2.8899999999999999E-2</v>
      </c>
      <c r="EB252" s="63">
        <f t="shared" ref="EB252:EB257" si="1111">(DZ252+EA252)</f>
        <v>2.8899999999999999E-2</v>
      </c>
      <c r="EC252" s="63"/>
      <c r="ED252" s="63"/>
      <c r="EE252" s="63"/>
      <c r="EF252" s="63"/>
      <c r="EG252" s="63"/>
      <c r="EH252" s="63"/>
      <c r="EI252" s="63"/>
      <c r="EJ252" s="131" t="s">
        <v>30</v>
      </c>
      <c r="EK252" s="131"/>
      <c r="EL252" s="131"/>
      <c r="EM252" s="131"/>
      <c r="EN252" s="131"/>
      <c r="EO252" s="72"/>
      <c r="EP252" s="68">
        <v>3.0476999999999999</v>
      </c>
      <c r="EQ252" s="63">
        <v>0</v>
      </c>
      <c r="ER252" s="63">
        <v>0</v>
      </c>
      <c r="ES252" s="63">
        <v>0.1168</v>
      </c>
      <c r="ET252" s="63">
        <f t="shared" ref="ET252:ET257" si="1112">ER252+ES252</f>
        <v>0.1168</v>
      </c>
      <c r="EU252" s="72"/>
      <c r="EV252" s="68">
        <v>6.4997999999999996</v>
      </c>
      <c r="EW252" s="63">
        <v>0</v>
      </c>
      <c r="EX252" s="63">
        <v>0</v>
      </c>
      <c r="EY252" s="63">
        <v>7.9100000000000004E-2</v>
      </c>
      <c r="EZ252" s="63">
        <f t="shared" ref="EZ252:EZ257" si="1113">EX252+EY252</f>
        <v>7.9100000000000004E-2</v>
      </c>
      <c r="FA252" s="72"/>
      <c r="FB252" s="68">
        <v>21.623000000000001</v>
      </c>
      <c r="FC252" s="63">
        <v>0.14749999999999999</v>
      </c>
      <c r="FD252" s="63">
        <v>0</v>
      </c>
      <c r="FE252" s="63">
        <v>3.6200000000000003E-2</v>
      </c>
      <c r="FF252" s="63">
        <f t="shared" ref="FF252:FF257" si="1114">FD252+FE252</f>
        <v>3.6200000000000003E-2</v>
      </c>
      <c r="FG252" s="72"/>
      <c r="FH252" s="68">
        <v>129.68879999999999</v>
      </c>
      <c r="FI252" s="63">
        <v>8.3299999999999999E-2</v>
      </c>
      <c r="FJ252" s="63">
        <v>0</v>
      </c>
      <c r="FK252" s="63">
        <v>2.8899999999999999E-2</v>
      </c>
      <c r="FL252" s="63">
        <f t="shared" ref="FL252:FL257" si="1115">FJ252+FK252</f>
        <v>2.8899999999999999E-2</v>
      </c>
      <c r="FM252" s="72"/>
      <c r="FN252" s="73">
        <f t="shared" ref="FN252:FN263" si="1116">+C252</f>
        <v>1</v>
      </c>
      <c r="FO252" s="73">
        <f t="shared" ref="FO252:FO263" si="1117">+B252</f>
        <v>2012</v>
      </c>
      <c r="FP252" s="51"/>
      <c r="FQ252" s="51"/>
      <c r="FR252" s="51"/>
      <c r="FS252" s="51"/>
      <c r="FT252" s="51"/>
      <c r="FU252" s="51"/>
      <c r="FV252" s="51"/>
      <c r="FW252" s="51"/>
      <c r="FX252" s="51"/>
      <c r="FY252" s="51"/>
      <c r="FZ252" s="51"/>
      <c r="GA252" s="51"/>
      <c r="GB252" s="51"/>
      <c r="GC252" s="51"/>
      <c r="GD252" s="51"/>
      <c r="GE252" s="51"/>
      <c r="GF252" s="51"/>
      <c r="GG252" s="51"/>
      <c r="GH252" s="51"/>
      <c r="GI252" s="51"/>
      <c r="GJ252" s="51"/>
      <c r="GK252" s="51"/>
      <c r="GL252" s="51"/>
      <c r="GM252" s="51"/>
      <c r="GN252" s="51"/>
      <c r="GO252" s="51"/>
      <c r="GP252" s="51"/>
      <c r="GQ252" s="51"/>
      <c r="GR252" s="51"/>
      <c r="GS252" s="51"/>
      <c r="GT252" s="51"/>
      <c r="GU252" s="51"/>
      <c r="GV252" s="51"/>
      <c r="GW252" s="51"/>
      <c r="GX252" s="51"/>
      <c r="GY252" s="51"/>
      <c r="GZ252" s="51"/>
      <c r="HA252" s="51"/>
      <c r="HB252" s="51"/>
      <c r="HC252" s="51"/>
      <c r="HD252" s="51"/>
      <c r="HE252" s="51"/>
      <c r="HF252" s="51"/>
      <c r="HG252" s="51"/>
      <c r="HH252" s="51"/>
      <c r="HI252" s="51"/>
      <c r="HJ252" s="51"/>
      <c r="HK252" s="51"/>
      <c r="HL252" s="51"/>
      <c r="HM252" s="51"/>
      <c r="HN252" s="51"/>
      <c r="HO252" s="51"/>
      <c r="HP252" s="51"/>
      <c r="HQ252" s="51"/>
      <c r="HR252" s="51"/>
      <c r="HS252" s="51"/>
      <c r="HT252" s="51"/>
      <c r="HU252" s="51"/>
      <c r="HV252" s="51"/>
      <c r="HW252" s="51"/>
      <c r="HX252" s="51"/>
      <c r="HY252" s="51"/>
      <c r="HZ252" s="51"/>
      <c r="IA252" s="51"/>
      <c r="IB252" s="51"/>
      <c r="IC252" s="51"/>
      <c r="ID252" s="51"/>
      <c r="IE252" s="51"/>
      <c r="IF252" s="51"/>
      <c r="IG252" s="51"/>
      <c r="IH252" s="51"/>
      <c r="II252" s="51"/>
      <c r="IJ252" s="51"/>
      <c r="IK252" s="51"/>
      <c r="IL252" s="51"/>
      <c r="IM252" s="51"/>
      <c r="IN252" s="51"/>
      <c r="IO252" s="51"/>
      <c r="IP252" s="51"/>
      <c r="IQ252" s="51"/>
      <c r="IR252" s="51"/>
      <c r="IS252" s="51"/>
      <c r="IT252" s="51"/>
      <c r="IU252" s="51"/>
      <c r="IV252" s="51"/>
      <c r="IW252" s="51"/>
      <c r="IX252" s="51"/>
      <c r="IY252" s="51"/>
      <c r="IZ252" s="51"/>
      <c r="JA252" s="51"/>
      <c r="JB252" s="51"/>
      <c r="JC252" s="51"/>
      <c r="JD252" s="51"/>
      <c r="JE252" s="51"/>
      <c r="JF252" s="51"/>
      <c r="JG252" s="51"/>
      <c r="JH252" s="51"/>
      <c r="JI252" s="51"/>
      <c r="JJ252" s="51"/>
      <c r="JK252" s="51"/>
      <c r="JL252" s="51"/>
      <c r="JM252" s="51"/>
      <c r="JN252" s="51"/>
    </row>
    <row r="253" spans="2:274" ht="15" x14ac:dyDescent="0.2">
      <c r="B253" s="32">
        <v>2012</v>
      </c>
      <c r="C253" s="32">
        <v>2</v>
      </c>
      <c r="D253" s="27"/>
      <c r="E253" s="29">
        <v>0.2301</v>
      </c>
      <c r="F253" s="27">
        <v>0.51119999999999999</v>
      </c>
      <c r="G253" s="27">
        <f t="shared" si="1071"/>
        <v>0.28909999999999997</v>
      </c>
      <c r="H253" s="27">
        <f t="shared" si="1072"/>
        <v>0.80030000000000001</v>
      </c>
      <c r="I253" s="27"/>
      <c r="J253" s="29">
        <v>0.2301</v>
      </c>
      <c r="K253" s="27">
        <f t="shared" si="1073"/>
        <v>0.51119999999999999</v>
      </c>
      <c r="L253" s="27">
        <f t="shared" si="1074"/>
        <v>0.28909999999999997</v>
      </c>
      <c r="M253" s="27">
        <f t="shared" si="1075"/>
        <v>0.80030000000000001</v>
      </c>
      <c r="N253" s="27"/>
      <c r="O253" s="29">
        <v>0.69040000000000001</v>
      </c>
      <c r="P253" s="27">
        <f t="shared" si="1076"/>
        <v>0.51119999999999999</v>
      </c>
      <c r="Q253" s="27">
        <f t="shared" si="1077"/>
        <v>0.1706</v>
      </c>
      <c r="R253" s="27">
        <f t="shared" si="1078"/>
        <v>0.68179999999999996</v>
      </c>
      <c r="S253" s="27"/>
      <c r="T253" s="29">
        <v>3.1233</v>
      </c>
      <c r="U253" s="27">
        <f t="shared" si="1079"/>
        <v>0.51119999999999999</v>
      </c>
      <c r="V253" s="27">
        <f t="shared" si="1080"/>
        <v>0.12959999999999999</v>
      </c>
      <c r="W253" s="27">
        <f t="shared" si="1081"/>
        <v>0.64080000000000004</v>
      </c>
      <c r="X253" s="27"/>
      <c r="Y253" s="29">
        <v>20.3901</v>
      </c>
      <c r="Z253" s="27">
        <v>0.14749999999999999</v>
      </c>
      <c r="AA253" s="27">
        <f t="shared" si="1082"/>
        <v>0.51119999999999999</v>
      </c>
      <c r="AB253" s="27">
        <f t="shared" si="1083"/>
        <v>5.4199999999999998E-2</v>
      </c>
      <c r="AC253" s="27">
        <f t="shared" si="1084"/>
        <v>0.56540000000000001</v>
      </c>
      <c r="AD253" s="27"/>
      <c r="AE253" s="29">
        <v>5.2668999999999997</v>
      </c>
      <c r="AF253" s="52">
        <v>0.36330000000000001</v>
      </c>
      <c r="AG253" s="27">
        <f t="shared" si="983"/>
        <v>0.10010000000000001</v>
      </c>
      <c r="AH253" s="27">
        <f t="shared" si="1085"/>
        <v>0.46340000000000003</v>
      </c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9">
        <v>20.3901</v>
      </c>
      <c r="BC253" s="27">
        <f t="shared" si="1086"/>
        <v>0.14749999999999999</v>
      </c>
      <c r="BD253" s="27">
        <f t="shared" si="1087"/>
        <v>0.36330000000000001</v>
      </c>
      <c r="BE253" s="27">
        <f t="shared" si="987"/>
        <v>5.2400000000000002E-2</v>
      </c>
      <c r="BF253" s="27">
        <f t="shared" si="1088"/>
        <v>0.41570000000000001</v>
      </c>
      <c r="BG253" s="27"/>
      <c r="BH253" s="29">
        <v>128.45590000000001</v>
      </c>
      <c r="BI253" s="27">
        <v>8.3299999999999999E-2</v>
      </c>
      <c r="BJ253" s="27">
        <f t="shared" si="1089"/>
        <v>0.36330000000000001</v>
      </c>
      <c r="BK253" s="27">
        <f t="shared" si="990"/>
        <v>4.5100000000000001E-2</v>
      </c>
      <c r="BL253" s="27">
        <f t="shared" si="1090"/>
        <v>0.40839999999999999</v>
      </c>
      <c r="BM253" s="27"/>
      <c r="BN253" s="27"/>
      <c r="BO253" s="27"/>
      <c r="BP253" s="27"/>
      <c r="BQ253" s="27"/>
      <c r="BR253" s="27"/>
      <c r="BS253" s="27"/>
      <c r="BT253" s="127" t="s">
        <v>30</v>
      </c>
      <c r="BU253" s="127"/>
      <c r="BV253" s="127"/>
      <c r="BW253" s="127"/>
      <c r="BX253" s="127"/>
      <c r="BY253" s="31"/>
      <c r="BZ253" s="29">
        <v>5.2668999999999997</v>
      </c>
      <c r="CA253" s="27">
        <v>0</v>
      </c>
      <c r="CB253" s="27">
        <f t="shared" si="1091"/>
        <v>0.36330000000000001</v>
      </c>
      <c r="CC253" s="27">
        <f t="shared" si="993"/>
        <v>0.10010000000000001</v>
      </c>
      <c r="CD253" s="27">
        <f t="shared" si="1092"/>
        <v>0.46340000000000003</v>
      </c>
      <c r="CE253" s="28"/>
      <c r="CF253" s="29">
        <v>230.80109999999999</v>
      </c>
      <c r="CG253" s="27">
        <v>6.4899999999999999E-2</v>
      </c>
      <c r="CH253" s="27">
        <f t="shared" si="1093"/>
        <v>0.36330000000000001</v>
      </c>
      <c r="CI253" s="27">
        <f t="shared" si="996"/>
        <v>2.8400000000000002E-2</v>
      </c>
      <c r="CJ253" s="27">
        <f t="shared" si="1094"/>
        <v>0.39169999999999999</v>
      </c>
      <c r="CK253" s="28"/>
      <c r="CL253" s="29">
        <v>2.2191999999999998</v>
      </c>
      <c r="CM253" s="27">
        <v>0</v>
      </c>
      <c r="CN253" s="27">
        <v>0.1168</v>
      </c>
      <c r="CO253" s="27">
        <f t="shared" si="1095"/>
        <v>0.1168</v>
      </c>
      <c r="CP253" s="28"/>
      <c r="CQ253" s="29">
        <v>3.0476999999999999</v>
      </c>
      <c r="CR253" s="27">
        <f t="shared" si="1096"/>
        <v>0</v>
      </c>
      <c r="CS253" s="27">
        <f t="shared" si="1096"/>
        <v>0.1168</v>
      </c>
      <c r="CT253" s="27">
        <f t="shared" si="1097"/>
        <v>0.1168</v>
      </c>
      <c r="CU253" s="28"/>
      <c r="CV253" s="29">
        <v>5.6712999999999996</v>
      </c>
      <c r="CW253" s="27">
        <f t="shared" si="1098"/>
        <v>0</v>
      </c>
      <c r="CX253" s="27">
        <v>7.9100000000000004E-2</v>
      </c>
      <c r="CY253" s="27">
        <f t="shared" si="1099"/>
        <v>7.9100000000000004E-2</v>
      </c>
      <c r="CZ253" s="28"/>
      <c r="DA253" s="29">
        <v>6.4997999999999996</v>
      </c>
      <c r="DB253" s="27">
        <f t="shared" si="1100"/>
        <v>0</v>
      </c>
      <c r="DC253" s="29">
        <f t="shared" si="1100"/>
        <v>7.9100000000000004E-2</v>
      </c>
      <c r="DD253" s="27">
        <f t="shared" si="1101"/>
        <v>7.9100000000000004E-2</v>
      </c>
      <c r="DE253" s="27"/>
      <c r="DF253" s="29">
        <v>20.794499999999999</v>
      </c>
      <c r="DG253" s="27">
        <f t="shared" si="1102"/>
        <v>0.14749999999999999</v>
      </c>
      <c r="DH253" s="27">
        <f t="shared" si="1103"/>
        <v>0</v>
      </c>
      <c r="DI253" s="27">
        <v>3.6200000000000003E-2</v>
      </c>
      <c r="DJ253" s="27">
        <f t="shared" si="1104"/>
        <v>3.6200000000000003E-2</v>
      </c>
      <c r="DK253" s="28"/>
      <c r="DL253" s="29">
        <v>21.623000000000001</v>
      </c>
      <c r="DM253" s="27">
        <f t="shared" si="1105"/>
        <v>0.14749999999999999</v>
      </c>
      <c r="DN253" s="27">
        <f t="shared" si="1105"/>
        <v>0</v>
      </c>
      <c r="DO253" s="27">
        <f t="shared" si="1105"/>
        <v>3.6200000000000003E-2</v>
      </c>
      <c r="DP253" s="27">
        <f t="shared" si="1106"/>
        <v>3.6200000000000003E-2</v>
      </c>
      <c r="DQ253" s="27"/>
      <c r="DR253" s="29">
        <v>128.8603</v>
      </c>
      <c r="DS253" s="27">
        <f t="shared" si="1107"/>
        <v>8.3299999999999999E-2</v>
      </c>
      <c r="DT253" s="27">
        <f t="shared" si="1108"/>
        <v>0</v>
      </c>
      <c r="DU253" s="29">
        <v>2.8899999999999999E-2</v>
      </c>
      <c r="DV253" s="27">
        <f t="shared" si="1109"/>
        <v>2.8899999999999999E-2</v>
      </c>
      <c r="DW253" s="28"/>
      <c r="DX253" s="29">
        <v>129.68879999999999</v>
      </c>
      <c r="DY253" s="27">
        <f t="shared" si="1110"/>
        <v>8.3299999999999999E-2</v>
      </c>
      <c r="DZ253" s="27">
        <f t="shared" si="1110"/>
        <v>0</v>
      </c>
      <c r="EA253" s="27">
        <f t="shared" si="1110"/>
        <v>2.8899999999999999E-2</v>
      </c>
      <c r="EB253" s="27">
        <f t="shared" si="1111"/>
        <v>2.8899999999999999E-2</v>
      </c>
      <c r="EC253" s="27"/>
      <c r="ED253" s="27"/>
      <c r="EE253" s="27"/>
      <c r="EF253" s="27"/>
      <c r="EG253" s="27"/>
      <c r="EH253" s="27"/>
      <c r="EI253" s="27"/>
      <c r="EJ253" s="127" t="s">
        <v>30</v>
      </c>
      <c r="EK253" s="127"/>
      <c r="EL253" s="127"/>
      <c r="EM253" s="127"/>
      <c r="EN253" s="127"/>
      <c r="EO253" s="31"/>
      <c r="EP253" s="29">
        <v>3.0476999999999999</v>
      </c>
      <c r="EQ253" s="27">
        <v>0</v>
      </c>
      <c r="ER253" s="27">
        <v>0</v>
      </c>
      <c r="ES253" s="27">
        <v>0.1168</v>
      </c>
      <c r="ET253" s="27">
        <f t="shared" si="1112"/>
        <v>0.1168</v>
      </c>
      <c r="EU253" s="31"/>
      <c r="EV253" s="29">
        <v>6.4997999999999996</v>
      </c>
      <c r="EW253" s="27">
        <v>0</v>
      </c>
      <c r="EX253" s="27">
        <v>0</v>
      </c>
      <c r="EY253" s="27">
        <v>7.9100000000000004E-2</v>
      </c>
      <c r="EZ253" s="27">
        <f t="shared" si="1113"/>
        <v>7.9100000000000004E-2</v>
      </c>
      <c r="FA253" s="31"/>
      <c r="FB253" s="29">
        <v>21.623000000000001</v>
      </c>
      <c r="FC253" s="27">
        <v>0.14749999999999999</v>
      </c>
      <c r="FD253" s="27">
        <v>0</v>
      </c>
      <c r="FE253" s="27">
        <v>3.6200000000000003E-2</v>
      </c>
      <c r="FF253" s="27">
        <f t="shared" si="1114"/>
        <v>3.6200000000000003E-2</v>
      </c>
      <c r="FG253" s="31"/>
      <c r="FH253" s="29">
        <v>129.68879999999999</v>
      </c>
      <c r="FI253" s="27">
        <v>8.3299999999999999E-2</v>
      </c>
      <c r="FJ253" s="27">
        <v>0</v>
      </c>
      <c r="FK253" s="27">
        <v>2.8899999999999999E-2</v>
      </c>
      <c r="FL253" s="27">
        <f t="shared" si="1115"/>
        <v>2.8899999999999999E-2</v>
      </c>
      <c r="FM253" s="31"/>
      <c r="FN253" s="32">
        <f t="shared" si="1116"/>
        <v>2</v>
      </c>
      <c r="FO253" s="32">
        <f t="shared" si="1117"/>
        <v>2012</v>
      </c>
    </row>
    <row r="254" spans="2:274" ht="15" x14ac:dyDescent="0.2">
      <c r="B254" s="32">
        <v>2012</v>
      </c>
      <c r="C254" s="32">
        <v>3</v>
      </c>
      <c r="D254" s="27"/>
      <c r="E254" s="29">
        <v>0.2301</v>
      </c>
      <c r="F254" s="27">
        <v>0.51729999999999998</v>
      </c>
      <c r="G254" s="27">
        <f t="shared" si="1071"/>
        <v>0.28909999999999997</v>
      </c>
      <c r="H254" s="27">
        <f t="shared" si="1072"/>
        <v>0.80640000000000001</v>
      </c>
      <c r="I254" s="27"/>
      <c r="J254" s="29">
        <v>0.2301</v>
      </c>
      <c r="K254" s="27">
        <f t="shared" si="1073"/>
        <v>0.51729999999999998</v>
      </c>
      <c r="L254" s="27">
        <f t="shared" si="1074"/>
        <v>0.28909999999999997</v>
      </c>
      <c r="M254" s="27">
        <f t="shared" si="1075"/>
        <v>0.80640000000000001</v>
      </c>
      <c r="N254" s="27"/>
      <c r="O254" s="29">
        <v>0.69040000000000001</v>
      </c>
      <c r="P254" s="27">
        <f t="shared" si="1076"/>
        <v>0.51729999999999998</v>
      </c>
      <c r="Q254" s="27">
        <f t="shared" si="1077"/>
        <v>0.1706</v>
      </c>
      <c r="R254" s="27">
        <f t="shared" si="1078"/>
        <v>0.68789999999999996</v>
      </c>
      <c r="S254" s="27"/>
      <c r="T254" s="29">
        <v>3.1233</v>
      </c>
      <c r="U254" s="27">
        <f t="shared" si="1079"/>
        <v>0.51729999999999998</v>
      </c>
      <c r="V254" s="27">
        <f t="shared" si="1080"/>
        <v>0.12959999999999999</v>
      </c>
      <c r="W254" s="27">
        <f t="shared" si="1081"/>
        <v>0.64690000000000003</v>
      </c>
      <c r="X254" s="27"/>
      <c r="Y254" s="29">
        <v>20.3901</v>
      </c>
      <c r="Z254" s="27">
        <v>0.14749999999999999</v>
      </c>
      <c r="AA254" s="27">
        <f t="shared" si="1082"/>
        <v>0.51729999999999998</v>
      </c>
      <c r="AB254" s="27">
        <f t="shared" si="1083"/>
        <v>5.4199999999999998E-2</v>
      </c>
      <c r="AC254" s="27">
        <f t="shared" si="1084"/>
        <v>0.57150000000000001</v>
      </c>
      <c r="AD254" s="27"/>
      <c r="AE254" s="29">
        <v>5.2668999999999997</v>
      </c>
      <c r="AF254" s="52">
        <v>0.35339999999999999</v>
      </c>
      <c r="AG254" s="27">
        <f t="shared" si="983"/>
        <v>0.10010000000000001</v>
      </c>
      <c r="AH254" s="27">
        <f t="shared" si="1085"/>
        <v>0.45350000000000001</v>
      </c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9">
        <v>20.3901</v>
      </c>
      <c r="BC254" s="27">
        <f t="shared" si="1086"/>
        <v>0.14749999999999999</v>
      </c>
      <c r="BD254" s="27">
        <f t="shared" si="1087"/>
        <v>0.35339999999999999</v>
      </c>
      <c r="BE254" s="27">
        <f t="shared" si="987"/>
        <v>5.2400000000000002E-2</v>
      </c>
      <c r="BF254" s="27">
        <f t="shared" si="1088"/>
        <v>0.40579999999999999</v>
      </c>
      <c r="BG254" s="27"/>
      <c r="BH254" s="29">
        <v>128.45590000000001</v>
      </c>
      <c r="BI254" s="27">
        <v>8.3299999999999999E-2</v>
      </c>
      <c r="BJ254" s="27">
        <f t="shared" si="1089"/>
        <v>0.35339999999999999</v>
      </c>
      <c r="BK254" s="27">
        <f t="shared" si="990"/>
        <v>4.5100000000000001E-2</v>
      </c>
      <c r="BL254" s="27">
        <f t="shared" si="1090"/>
        <v>0.39849999999999997</v>
      </c>
      <c r="BM254" s="27"/>
      <c r="BN254" s="27"/>
      <c r="BO254" s="27"/>
      <c r="BP254" s="27"/>
      <c r="BQ254" s="27"/>
      <c r="BR254" s="27"/>
      <c r="BS254" s="27"/>
      <c r="BT254" s="127" t="s">
        <v>30</v>
      </c>
      <c r="BU254" s="127"/>
      <c r="BV254" s="127"/>
      <c r="BW254" s="127"/>
      <c r="BX254" s="127"/>
      <c r="BY254" s="31"/>
      <c r="BZ254" s="29">
        <v>5.2668999999999997</v>
      </c>
      <c r="CA254" s="27">
        <v>0</v>
      </c>
      <c r="CB254" s="27">
        <f t="shared" si="1091"/>
        <v>0.35339999999999999</v>
      </c>
      <c r="CC254" s="27">
        <f t="shared" si="993"/>
        <v>0.10010000000000001</v>
      </c>
      <c r="CD254" s="27">
        <f t="shared" si="1092"/>
        <v>0.45350000000000001</v>
      </c>
      <c r="CE254" s="28"/>
      <c r="CF254" s="29">
        <v>230.80109999999999</v>
      </c>
      <c r="CG254" s="27">
        <v>6.4899999999999999E-2</v>
      </c>
      <c r="CH254" s="27">
        <f t="shared" si="1093"/>
        <v>0.35339999999999999</v>
      </c>
      <c r="CI254" s="27">
        <f t="shared" si="996"/>
        <v>2.8400000000000002E-2</v>
      </c>
      <c r="CJ254" s="27">
        <f t="shared" si="1094"/>
        <v>0.38179999999999997</v>
      </c>
      <c r="CK254" s="28"/>
      <c r="CL254" s="29">
        <v>2.2191999999999998</v>
      </c>
      <c r="CM254" s="27">
        <v>0</v>
      </c>
      <c r="CN254" s="27">
        <v>0.1168</v>
      </c>
      <c r="CO254" s="27">
        <f t="shared" si="1095"/>
        <v>0.1168</v>
      </c>
      <c r="CP254" s="28"/>
      <c r="CQ254" s="29">
        <v>3.0476999999999999</v>
      </c>
      <c r="CR254" s="27">
        <f t="shared" si="1096"/>
        <v>0</v>
      </c>
      <c r="CS254" s="27">
        <f t="shared" si="1096"/>
        <v>0.1168</v>
      </c>
      <c r="CT254" s="27">
        <f t="shared" si="1097"/>
        <v>0.1168</v>
      </c>
      <c r="CU254" s="28"/>
      <c r="CV254" s="29">
        <v>5.6712999999999996</v>
      </c>
      <c r="CW254" s="27">
        <f t="shared" si="1098"/>
        <v>0</v>
      </c>
      <c r="CX254" s="27">
        <v>7.9100000000000004E-2</v>
      </c>
      <c r="CY254" s="27">
        <f t="shared" si="1099"/>
        <v>7.9100000000000004E-2</v>
      </c>
      <c r="CZ254" s="28"/>
      <c r="DA254" s="29">
        <v>6.4997999999999996</v>
      </c>
      <c r="DB254" s="27">
        <f t="shared" si="1100"/>
        <v>0</v>
      </c>
      <c r="DC254" s="29">
        <f t="shared" si="1100"/>
        <v>7.9100000000000004E-2</v>
      </c>
      <c r="DD254" s="27">
        <f t="shared" si="1101"/>
        <v>7.9100000000000004E-2</v>
      </c>
      <c r="DE254" s="27"/>
      <c r="DF254" s="29">
        <v>20.794499999999999</v>
      </c>
      <c r="DG254" s="27">
        <f t="shared" si="1102"/>
        <v>0.14749999999999999</v>
      </c>
      <c r="DH254" s="27">
        <f t="shared" si="1103"/>
        <v>0</v>
      </c>
      <c r="DI254" s="27">
        <v>3.6200000000000003E-2</v>
      </c>
      <c r="DJ254" s="27">
        <f t="shared" si="1104"/>
        <v>3.6200000000000003E-2</v>
      </c>
      <c r="DK254" s="28"/>
      <c r="DL254" s="29">
        <v>21.623000000000001</v>
      </c>
      <c r="DM254" s="27">
        <f t="shared" ref="DM254:DO255" si="1118">+DG254</f>
        <v>0.14749999999999999</v>
      </c>
      <c r="DN254" s="27">
        <f t="shared" si="1118"/>
        <v>0</v>
      </c>
      <c r="DO254" s="27">
        <f t="shared" si="1118"/>
        <v>3.6200000000000003E-2</v>
      </c>
      <c r="DP254" s="27">
        <f t="shared" si="1106"/>
        <v>3.6200000000000003E-2</v>
      </c>
      <c r="DQ254" s="27"/>
      <c r="DR254" s="29">
        <v>128.8603</v>
      </c>
      <c r="DS254" s="27">
        <f t="shared" si="1107"/>
        <v>8.3299999999999999E-2</v>
      </c>
      <c r="DT254" s="27">
        <f t="shared" si="1108"/>
        <v>0</v>
      </c>
      <c r="DU254" s="29">
        <v>2.8899999999999999E-2</v>
      </c>
      <c r="DV254" s="27">
        <f t="shared" si="1109"/>
        <v>2.8899999999999999E-2</v>
      </c>
      <c r="DW254" s="28"/>
      <c r="DX254" s="29">
        <v>129.68879999999999</v>
      </c>
      <c r="DY254" s="27">
        <f t="shared" ref="DY254:EA255" si="1119">+DS254</f>
        <v>8.3299999999999999E-2</v>
      </c>
      <c r="DZ254" s="27">
        <f t="shared" si="1119"/>
        <v>0</v>
      </c>
      <c r="EA254" s="27">
        <f t="shared" si="1119"/>
        <v>2.8899999999999999E-2</v>
      </c>
      <c r="EB254" s="27">
        <f t="shared" si="1111"/>
        <v>2.8899999999999999E-2</v>
      </c>
      <c r="EC254" s="27"/>
      <c r="ED254" s="27"/>
      <c r="EE254" s="27"/>
      <c r="EF254" s="27"/>
      <c r="EG254" s="27"/>
      <c r="EH254" s="27"/>
      <c r="EI254" s="27"/>
      <c r="EJ254" s="127" t="s">
        <v>30</v>
      </c>
      <c r="EK254" s="127"/>
      <c r="EL254" s="127"/>
      <c r="EM254" s="127"/>
      <c r="EN254" s="127"/>
      <c r="EO254" s="31"/>
      <c r="EP254" s="29">
        <v>3.0476999999999999</v>
      </c>
      <c r="EQ254" s="27">
        <v>0</v>
      </c>
      <c r="ER254" s="27">
        <v>0</v>
      </c>
      <c r="ES254" s="27">
        <v>0.1168</v>
      </c>
      <c r="ET254" s="27">
        <f t="shared" si="1112"/>
        <v>0.1168</v>
      </c>
      <c r="EU254" s="31"/>
      <c r="EV254" s="29">
        <v>6.4997999999999996</v>
      </c>
      <c r="EW254" s="27">
        <v>0</v>
      </c>
      <c r="EX254" s="27">
        <v>0</v>
      </c>
      <c r="EY254" s="27">
        <v>7.9100000000000004E-2</v>
      </c>
      <c r="EZ254" s="27">
        <f t="shared" si="1113"/>
        <v>7.9100000000000004E-2</v>
      </c>
      <c r="FA254" s="31"/>
      <c r="FB254" s="29">
        <v>21.623000000000001</v>
      </c>
      <c r="FC254" s="27">
        <v>0.14749999999999999</v>
      </c>
      <c r="FD254" s="27">
        <v>0</v>
      </c>
      <c r="FE254" s="27">
        <v>3.6200000000000003E-2</v>
      </c>
      <c r="FF254" s="27">
        <f t="shared" si="1114"/>
        <v>3.6200000000000003E-2</v>
      </c>
      <c r="FG254" s="31"/>
      <c r="FH254" s="29">
        <v>129.68879999999999</v>
      </c>
      <c r="FI254" s="27">
        <v>8.3299999999999999E-2</v>
      </c>
      <c r="FJ254" s="27">
        <v>0</v>
      </c>
      <c r="FK254" s="27">
        <v>2.8899999999999999E-2</v>
      </c>
      <c r="FL254" s="27">
        <f t="shared" si="1115"/>
        <v>2.8899999999999999E-2</v>
      </c>
      <c r="FM254" s="31"/>
      <c r="FN254" s="32">
        <f t="shared" si="1116"/>
        <v>3</v>
      </c>
      <c r="FO254" s="32">
        <f t="shared" si="1117"/>
        <v>2012</v>
      </c>
    </row>
    <row r="255" spans="2:274" ht="15" x14ac:dyDescent="0.2">
      <c r="B255" s="32">
        <v>2012</v>
      </c>
      <c r="C255" s="32">
        <v>4</v>
      </c>
      <c r="D255" s="27"/>
      <c r="E255" s="29">
        <v>0.2301</v>
      </c>
      <c r="F255" s="27">
        <v>0.45729999999999998</v>
      </c>
      <c r="G255" s="27">
        <f t="shared" si="1071"/>
        <v>0.28909999999999997</v>
      </c>
      <c r="H255" s="27">
        <f t="shared" si="1072"/>
        <v>0.74639999999999995</v>
      </c>
      <c r="I255" s="27"/>
      <c r="J255" s="29">
        <v>0.2301</v>
      </c>
      <c r="K255" s="27">
        <f t="shared" si="1073"/>
        <v>0.45729999999999998</v>
      </c>
      <c r="L255" s="27">
        <f t="shared" si="1074"/>
        <v>0.28909999999999997</v>
      </c>
      <c r="M255" s="27">
        <f t="shared" si="1075"/>
        <v>0.74639999999999995</v>
      </c>
      <c r="N255" s="27"/>
      <c r="O255" s="29">
        <v>0.69040000000000001</v>
      </c>
      <c r="P255" s="27">
        <f t="shared" si="1076"/>
        <v>0.45729999999999998</v>
      </c>
      <c r="Q255" s="27">
        <f t="shared" si="1077"/>
        <v>0.1706</v>
      </c>
      <c r="R255" s="27">
        <f t="shared" si="1078"/>
        <v>0.62790000000000001</v>
      </c>
      <c r="S255" s="27"/>
      <c r="T255" s="29">
        <v>3.1233</v>
      </c>
      <c r="U255" s="27">
        <f t="shared" si="1079"/>
        <v>0.45729999999999998</v>
      </c>
      <c r="V255" s="27">
        <f t="shared" si="1080"/>
        <v>0.12959999999999999</v>
      </c>
      <c r="W255" s="27">
        <f t="shared" si="1081"/>
        <v>0.58689999999999998</v>
      </c>
      <c r="X255" s="27"/>
      <c r="Y255" s="29">
        <v>20.3901</v>
      </c>
      <c r="Z255" s="27">
        <v>0.14749999999999999</v>
      </c>
      <c r="AA255" s="27">
        <f t="shared" si="1082"/>
        <v>0.45729999999999998</v>
      </c>
      <c r="AB255" s="27">
        <f t="shared" si="1083"/>
        <v>5.4199999999999998E-2</v>
      </c>
      <c r="AC255" s="27">
        <f t="shared" si="1084"/>
        <v>0.51149999999999995</v>
      </c>
      <c r="AD255" s="27"/>
      <c r="AE255" s="29">
        <v>5.2668999999999997</v>
      </c>
      <c r="AF255" s="52">
        <v>0.28860000000000002</v>
      </c>
      <c r="AG255" s="27">
        <f t="shared" si="983"/>
        <v>0.10010000000000001</v>
      </c>
      <c r="AH255" s="27">
        <f t="shared" si="1085"/>
        <v>0.38870000000000005</v>
      </c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9">
        <v>20.3901</v>
      </c>
      <c r="BC255" s="27">
        <f t="shared" si="1086"/>
        <v>0.14749999999999999</v>
      </c>
      <c r="BD255" s="27">
        <f t="shared" si="1087"/>
        <v>0.28860000000000002</v>
      </c>
      <c r="BE255" s="27">
        <f t="shared" si="987"/>
        <v>5.2400000000000002E-2</v>
      </c>
      <c r="BF255" s="27">
        <f t="shared" si="1088"/>
        <v>0.34100000000000003</v>
      </c>
      <c r="BG255" s="27"/>
      <c r="BH255" s="29">
        <v>128.45590000000001</v>
      </c>
      <c r="BI255" s="27">
        <v>8.3299999999999999E-2</v>
      </c>
      <c r="BJ255" s="27">
        <f t="shared" si="1089"/>
        <v>0.28860000000000002</v>
      </c>
      <c r="BK255" s="27">
        <f t="shared" si="990"/>
        <v>4.5100000000000001E-2</v>
      </c>
      <c r="BL255" s="27">
        <f t="shared" si="1090"/>
        <v>0.3337</v>
      </c>
      <c r="BM255" s="27"/>
      <c r="BN255" s="27"/>
      <c r="BO255" s="27"/>
      <c r="BP255" s="27"/>
      <c r="BQ255" s="27"/>
      <c r="BR255" s="27"/>
      <c r="BS255" s="27"/>
      <c r="BT255" s="127" t="s">
        <v>30</v>
      </c>
      <c r="BU255" s="127"/>
      <c r="BV255" s="127"/>
      <c r="BW255" s="127"/>
      <c r="BX255" s="127"/>
      <c r="BY255" s="31"/>
      <c r="BZ255" s="29">
        <v>5.2668999999999997</v>
      </c>
      <c r="CA255" s="27">
        <v>0</v>
      </c>
      <c r="CB255" s="27">
        <f t="shared" si="1091"/>
        <v>0.28860000000000002</v>
      </c>
      <c r="CC255" s="27">
        <f t="shared" si="993"/>
        <v>0.10010000000000001</v>
      </c>
      <c r="CD255" s="27">
        <f t="shared" si="1092"/>
        <v>0.38870000000000005</v>
      </c>
      <c r="CE255" s="28"/>
      <c r="CF255" s="29">
        <v>230.80109999999999</v>
      </c>
      <c r="CG255" s="27">
        <v>6.4899999999999999E-2</v>
      </c>
      <c r="CH255" s="27">
        <f t="shared" si="1093"/>
        <v>0.28860000000000002</v>
      </c>
      <c r="CI255" s="27">
        <f t="shared" si="996"/>
        <v>2.8400000000000002E-2</v>
      </c>
      <c r="CJ255" s="27">
        <f t="shared" si="1094"/>
        <v>0.317</v>
      </c>
      <c r="CK255" s="28"/>
      <c r="CL255" s="29">
        <v>2.2191999999999998</v>
      </c>
      <c r="CM255" s="27">
        <v>0</v>
      </c>
      <c r="CN255" s="27">
        <v>0.1168</v>
      </c>
      <c r="CO255" s="27">
        <f t="shared" si="1095"/>
        <v>0.1168</v>
      </c>
      <c r="CP255" s="28"/>
      <c r="CQ255" s="29">
        <v>3.0476999999999999</v>
      </c>
      <c r="CR255" s="27">
        <f t="shared" ref="CR255:CS257" si="1120">+CM255</f>
        <v>0</v>
      </c>
      <c r="CS255" s="27">
        <f t="shared" si="1120"/>
        <v>0.1168</v>
      </c>
      <c r="CT255" s="27">
        <f t="shared" si="1097"/>
        <v>0.1168</v>
      </c>
      <c r="CU255" s="28"/>
      <c r="CV255" s="29">
        <v>5.6712999999999996</v>
      </c>
      <c r="CW255" s="27">
        <f t="shared" si="1098"/>
        <v>0</v>
      </c>
      <c r="CX255" s="27">
        <v>7.9100000000000004E-2</v>
      </c>
      <c r="CY255" s="27">
        <f t="shared" si="1099"/>
        <v>7.9100000000000004E-2</v>
      </c>
      <c r="CZ255" s="28"/>
      <c r="DA255" s="29">
        <v>6.4997999999999996</v>
      </c>
      <c r="DB255" s="27">
        <f t="shared" ref="DB255:DC257" si="1121">+CW255</f>
        <v>0</v>
      </c>
      <c r="DC255" s="29">
        <f t="shared" si="1121"/>
        <v>7.9100000000000004E-2</v>
      </c>
      <c r="DD255" s="27">
        <f t="shared" si="1101"/>
        <v>7.9100000000000004E-2</v>
      </c>
      <c r="DE255" s="27"/>
      <c r="DF255" s="29">
        <v>20.794499999999999</v>
      </c>
      <c r="DG255" s="27">
        <f t="shared" si="1102"/>
        <v>0.14749999999999999</v>
      </c>
      <c r="DH255" s="27">
        <f t="shared" si="1103"/>
        <v>0</v>
      </c>
      <c r="DI255" s="27">
        <v>3.6200000000000003E-2</v>
      </c>
      <c r="DJ255" s="27">
        <f t="shared" si="1104"/>
        <v>3.6200000000000003E-2</v>
      </c>
      <c r="DK255" s="28"/>
      <c r="DL255" s="29">
        <v>21.623000000000001</v>
      </c>
      <c r="DM255" s="27">
        <f t="shared" si="1118"/>
        <v>0.14749999999999999</v>
      </c>
      <c r="DN255" s="27">
        <f t="shared" si="1118"/>
        <v>0</v>
      </c>
      <c r="DO255" s="27">
        <f t="shared" si="1118"/>
        <v>3.6200000000000003E-2</v>
      </c>
      <c r="DP255" s="27">
        <f t="shared" si="1106"/>
        <v>3.6200000000000003E-2</v>
      </c>
      <c r="DQ255" s="27"/>
      <c r="DR255" s="29">
        <v>128.8603</v>
      </c>
      <c r="DS255" s="27">
        <f t="shared" si="1107"/>
        <v>8.3299999999999999E-2</v>
      </c>
      <c r="DT255" s="27">
        <f t="shared" si="1108"/>
        <v>0</v>
      </c>
      <c r="DU255" s="29">
        <v>2.8899999999999999E-2</v>
      </c>
      <c r="DV255" s="27">
        <f t="shared" si="1109"/>
        <v>2.8899999999999999E-2</v>
      </c>
      <c r="DW255" s="28"/>
      <c r="DX255" s="29">
        <v>129.68879999999999</v>
      </c>
      <c r="DY255" s="27">
        <f t="shared" si="1119"/>
        <v>8.3299999999999999E-2</v>
      </c>
      <c r="DZ255" s="27">
        <f t="shared" si="1119"/>
        <v>0</v>
      </c>
      <c r="EA255" s="27">
        <f t="shared" si="1119"/>
        <v>2.8899999999999999E-2</v>
      </c>
      <c r="EB255" s="27">
        <f t="shared" si="1111"/>
        <v>2.8899999999999999E-2</v>
      </c>
      <c r="EC255" s="27"/>
      <c r="ED255" s="27"/>
      <c r="EE255" s="27"/>
      <c r="EF255" s="27"/>
      <c r="EG255" s="27"/>
      <c r="EH255" s="27"/>
      <c r="EI255" s="27"/>
      <c r="EJ255" s="127" t="s">
        <v>30</v>
      </c>
      <c r="EK255" s="127"/>
      <c r="EL255" s="127"/>
      <c r="EM255" s="127"/>
      <c r="EN255" s="127"/>
      <c r="EO255" s="31"/>
      <c r="EP255" s="29">
        <v>3.0476999999999999</v>
      </c>
      <c r="EQ255" s="27">
        <v>0</v>
      </c>
      <c r="ER255" s="27">
        <v>0</v>
      </c>
      <c r="ES255" s="27">
        <v>0.1168</v>
      </c>
      <c r="ET255" s="27">
        <f t="shared" si="1112"/>
        <v>0.1168</v>
      </c>
      <c r="EU255" s="31"/>
      <c r="EV255" s="29">
        <v>6.4997999999999996</v>
      </c>
      <c r="EW255" s="27">
        <v>0</v>
      </c>
      <c r="EX255" s="27">
        <v>0</v>
      </c>
      <c r="EY255" s="27">
        <v>7.9100000000000004E-2</v>
      </c>
      <c r="EZ255" s="27">
        <f t="shared" si="1113"/>
        <v>7.9100000000000004E-2</v>
      </c>
      <c r="FA255" s="31"/>
      <c r="FB255" s="29">
        <v>21.623000000000001</v>
      </c>
      <c r="FC255" s="27">
        <v>0.14749999999999999</v>
      </c>
      <c r="FD255" s="27">
        <v>0</v>
      </c>
      <c r="FE255" s="27">
        <v>3.6200000000000003E-2</v>
      </c>
      <c r="FF255" s="27">
        <f t="shared" si="1114"/>
        <v>3.6200000000000003E-2</v>
      </c>
      <c r="FG255" s="31"/>
      <c r="FH255" s="29">
        <v>129.68879999999999</v>
      </c>
      <c r="FI255" s="27">
        <v>8.3299999999999999E-2</v>
      </c>
      <c r="FJ255" s="27">
        <v>0</v>
      </c>
      <c r="FK255" s="27">
        <v>2.8899999999999999E-2</v>
      </c>
      <c r="FL255" s="27">
        <f t="shared" si="1115"/>
        <v>2.8899999999999999E-2</v>
      </c>
      <c r="FM255" s="31"/>
      <c r="FN255" s="32">
        <f t="shared" si="1116"/>
        <v>4</v>
      </c>
      <c r="FO255" s="32">
        <f t="shared" si="1117"/>
        <v>2012</v>
      </c>
    </row>
    <row r="256" spans="2:274" ht="15" x14ac:dyDescent="0.2">
      <c r="B256" s="32">
        <v>2012</v>
      </c>
      <c r="C256" s="32">
        <v>5</v>
      </c>
      <c r="D256" s="27"/>
      <c r="E256" s="29">
        <v>0.2301</v>
      </c>
      <c r="F256" s="27">
        <v>0.27489999999999998</v>
      </c>
      <c r="G256" s="27">
        <f t="shared" si="1071"/>
        <v>0.28909999999999997</v>
      </c>
      <c r="H256" s="27">
        <f t="shared" si="1072"/>
        <v>0.56399999999999995</v>
      </c>
      <c r="I256" s="27"/>
      <c r="J256" s="29">
        <v>0.2301</v>
      </c>
      <c r="K256" s="27">
        <f t="shared" si="1073"/>
        <v>0.27489999999999998</v>
      </c>
      <c r="L256" s="27">
        <f t="shared" si="1074"/>
        <v>0.28909999999999997</v>
      </c>
      <c r="M256" s="27">
        <f t="shared" si="1075"/>
        <v>0.56399999999999995</v>
      </c>
      <c r="N256" s="27"/>
      <c r="O256" s="29">
        <v>0.69040000000000001</v>
      </c>
      <c r="P256" s="27">
        <f t="shared" si="1076"/>
        <v>0.27489999999999998</v>
      </c>
      <c r="Q256" s="27">
        <f t="shared" si="1077"/>
        <v>0.1706</v>
      </c>
      <c r="R256" s="27">
        <f t="shared" si="1078"/>
        <v>0.44550000000000001</v>
      </c>
      <c r="S256" s="27"/>
      <c r="T256" s="29">
        <v>3.1233</v>
      </c>
      <c r="U256" s="27">
        <f t="shared" si="1079"/>
        <v>0.27489999999999998</v>
      </c>
      <c r="V256" s="27">
        <f t="shared" si="1080"/>
        <v>0.12959999999999999</v>
      </c>
      <c r="W256" s="27">
        <f t="shared" si="1081"/>
        <v>0.40449999999999997</v>
      </c>
      <c r="X256" s="27"/>
      <c r="Y256" s="29">
        <v>20.3901</v>
      </c>
      <c r="Z256" s="27">
        <v>0.14749999999999999</v>
      </c>
      <c r="AA256" s="27">
        <f t="shared" si="1082"/>
        <v>0.27489999999999998</v>
      </c>
      <c r="AB256" s="27">
        <f t="shared" si="1083"/>
        <v>5.4199999999999998E-2</v>
      </c>
      <c r="AC256" s="27">
        <f t="shared" si="1084"/>
        <v>0.32909999999999995</v>
      </c>
      <c r="AD256" s="27"/>
      <c r="AE256" s="29">
        <v>5.2668999999999997</v>
      </c>
      <c r="AF256" s="52">
        <v>0.27489999999999998</v>
      </c>
      <c r="AG256" s="27">
        <f t="shared" si="983"/>
        <v>0.10010000000000001</v>
      </c>
      <c r="AH256" s="27">
        <f t="shared" si="1085"/>
        <v>0.375</v>
      </c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9">
        <v>20.3901</v>
      </c>
      <c r="BC256" s="27">
        <f t="shared" si="1086"/>
        <v>0.14749999999999999</v>
      </c>
      <c r="BD256" s="27">
        <f t="shared" si="1087"/>
        <v>0.27489999999999998</v>
      </c>
      <c r="BE256" s="27">
        <f t="shared" si="987"/>
        <v>5.2400000000000002E-2</v>
      </c>
      <c r="BF256" s="27">
        <f t="shared" si="1088"/>
        <v>0.32729999999999998</v>
      </c>
      <c r="BG256" s="27"/>
      <c r="BH256" s="29">
        <v>128.45590000000001</v>
      </c>
      <c r="BI256" s="27">
        <v>8.3299999999999999E-2</v>
      </c>
      <c r="BJ256" s="27">
        <f t="shared" si="1089"/>
        <v>0.27489999999999998</v>
      </c>
      <c r="BK256" s="27">
        <f t="shared" si="990"/>
        <v>4.5100000000000001E-2</v>
      </c>
      <c r="BL256" s="27">
        <f t="shared" si="1090"/>
        <v>0.31999999999999995</v>
      </c>
      <c r="BM256" s="27"/>
      <c r="BN256" s="27"/>
      <c r="BO256" s="27"/>
      <c r="BP256" s="27"/>
      <c r="BQ256" s="27"/>
      <c r="BR256" s="27"/>
      <c r="BS256" s="27"/>
      <c r="BT256" s="127" t="s">
        <v>30</v>
      </c>
      <c r="BU256" s="127"/>
      <c r="BV256" s="127"/>
      <c r="BW256" s="127"/>
      <c r="BX256" s="127"/>
      <c r="BY256" s="31"/>
      <c r="BZ256" s="29">
        <v>5.2668999999999997</v>
      </c>
      <c r="CA256" s="27">
        <v>0</v>
      </c>
      <c r="CB256" s="27">
        <f t="shared" si="1091"/>
        <v>0.27489999999999998</v>
      </c>
      <c r="CC256" s="27">
        <f t="shared" si="993"/>
        <v>0.10010000000000001</v>
      </c>
      <c r="CD256" s="27">
        <f t="shared" si="1092"/>
        <v>0.375</v>
      </c>
      <c r="CE256" s="28"/>
      <c r="CF256" s="29">
        <v>230.80109999999999</v>
      </c>
      <c r="CG256" s="27">
        <v>6.4899999999999999E-2</v>
      </c>
      <c r="CH256" s="27">
        <f t="shared" si="1093"/>
        <v>0.27489999999999998</v>
      </c>
      <c r="CI256" s="27">
        <f t="shared" si="996"/>
        <v>2.8400000000000002E-2</v>
      </c>
      <c r="CJ256" s="27">
        <f t="shared" si="1094"/>
        <v>0.30329999999999996</v>
      </c>
      <c r="CK256" s="28"/>
      <c r="CL256" s="29">
        <v>2.2191999999999998</v>
      </c>
      <c r="CM256" s="27">
        <v>0</v>
      </c>
      <c r="CN256" s="27">
        <v>0.1168</v>
      </c>
      <c r="CO256" s="27">
        <f t="shared" si="1095"/>
        <v>0.1168</v>
      </c>
      <c r="CP256" s="28"/>
      <c r="CQ256" s="29">
        <v>3.0476999999999999</v>
      </c>
      <c r="CR256" s="27">
        <f t="shared" si="1120"/>
        <v>0</v>
      </c>
      <c r="CS256" s="27">
        <f t="shared" si="1120"/>
        <v>0.1168</v>
      </c>
      <c r="CT256" s="27">
        <f t="shared" si="1097"/>
        <v>0.1168</v>
      </c>
      <c r="CU256" s="28"/>
      <c r="CV256" s="29">
        <v>5.6712999999999996</v>
      </c>
      <c r="CW256" s="27">
        <f t="shared" si="1098"/>
        <v>0</v>
      </c>
      <c r="CX256" s="27">
        <v>7.9100000000000004E-2</v>
      </c>
      <c r="CY256" s="27">
        <f t="shared" si="1099"/>
        <v>7.9100000000000004E-2</v>
      </c>
      <c r="CZ256" s="28"/>
      <c r="DA256" s="29">
        <v>6.4997999999999996</v>
      </c>
      <c r="DB256" s="27">
        <f t="shared" si="1121"/>
        <v>0</v>
      </c>
      <c r="DC256" s="29">
        <f t="shared" si="1121"/>
        <v>7.9100000000000004E-2</v>
      </c>
      <c r="DD256" s="27">
        <f t="shared" si="1101"/>
        <v>7.9100000000000004E-2</v>
      </c>
      <c r="DE256" s="27"/>
      <c r="DF256" s="29">
        <v>20.794499999999999</v>
      </c>
      <c r="DG256" s="27">
        <f t="shared" si="1102"/>
        <v>0.14749999999999999</v>
      </c>
      <c r="DH256" s="27">
        <f t="shared" si="1103"/>
        <v>0</v>
      </c>
      <c r="DI256" s="27">
        <v>3.6200000000000003E-2</v>
      </c>
      <c r="DJ256" s="27">
        <f t="shared" si="1104"/>
        <v>3.6200000000000003E-2</v>
      </c>
      <c r="DK256" s="28"/>
      <c r="DL256" s="29">
        <v>21.623000000000001</v>
      </c>
      <c r="DM256" s="27">
        <f t="shared" ref="DM256:DO257" si="1122">+DG256</f>
        <v>0.14749999999999999</v>
      </c>
      <c r="DN256" s="27">
        <f t="shared" si="1122"/>
        <v>0</v>
      </c>
      <c r="DO256" s="27">
        <f t="shared" si="1122"/>
        <v>3.6200000000000003E-2</v>
      </c>
      <c r="DP256" s="27">
        <f t="shared" si="1106"/>
        <v>3.6200000000000003E-2</v>
      </c>
      <c r="DQ256" s="27"/>
      <c r="DR256" s="29">
        <v>128.8603</v>
      </c>
      <c r="DS256" s="27">
        <f t="shared" si="1107"/>
        <v>8.3299999999999999E-2</v>
      </c>
      <c r="DT256" s="27">
        <f t="shared" si="1108"/>
        <v>0</v>
      </c>
      <c r="DU256" s="29">
        <v>2.8899999999999999E-2</v>
      </c>
      <c r="DV256" s="27">
        <f t="shared" si="1109"/>
        <v>2.8899999999999999E-2</v>
      </c>
      <c r="DW256" s="28"/>
      <c r="DX256" s="29">
        <v>129.68879999999999</v>
      </c>
      <c r="DY256" s="27">
        <f t="shared" ref="DY256:EA257" si="1123">+DS256</f>
        <v>8.3299999999999999E-2</v>
      </c>
      <c r="DZ256" s="27">
        <f t="shared" si="1123"/>
        <v>0</v>
      </c>
      <c r="EA256" s="27">
        <f t="shared" si="1123"/>
        <v>2.8899999999999999E-2</v>
      </c>
      <c r="EB256" s="27">
        <f t="shared" si="1111"/>
        <v>2.8899999999999999E-2</v>
      </c>
      <c r="EC256" s="27"/>
      <c r="ED256" s="27"/>
      <c r="EE256" s="27"/>
      <c r="EF256" s="27"/>
      <c r="EG256" s="27"/>
      <c r="EH256" s="27"/>
      <c r="EI256" s="27"/>
      <c r="EJ256" s="127" t="s">
        <v>30</v>
      </c>
      <c r="EK256" s="127"/>
      <c r="EL256" s="127"/>
      <c r="EM256" s="127"/>
      <c r="EN256" s="127"/>
      <c r="EO256" s="31"/>
      <c r="EP256" s="29">
        <v>3.0476999999999999</v>
      </c>
      <c r="EQ256" s="27">
        <v>0</v>
      </c>
      <c r="ER256" s="27">
        <v>0</v>
      </c>
      <c r="ES256" s="27">
        <v>0.1168</v>
      </c>
      <c r="ET256" s="27">
        <f t="shared" si="1112"/>
        <v>0.1168</v>
      </c>
      <c r="EU256" s="31"/>
      <c r="EV256" s="29">
        <v>6.4997999999999996</v>
      </c>
      <c r="EW256" s="27">
        <v>0</v>
      </c>
      <c r="EX256" s="27">
        <v>0</v>
      </c>
      <c r="EY256" s="27">
        <v>7.9100000000000004E-2</v>
      </c>
      <c r="EZ256" s="27">
        <f t="shared" si="1113"/>
        <v>7.9100000000000004E-2</v>
      </c>
      <c r="FA256" s="31"/>
      <c r="FB256" s="29">
        <v>21.623000000000001</v>
      </c>
      <c r="FC256" s="27">
        <v>0.14749999999999999</v>
      </c>
      <c r="FD256" s="27">
        <v>0</v>
      </c>
      <c r="FE256" s="27">
        <v>3.6200000000000003E-2</v>
      </c>
      <c r="FF256" s="27">
        <f t="shared" si="1114"/>
        <v>3.6200000000000003E-2</v>
      </c>
      <c r="FG256" s="31"/>
      <c r="FH256" s="29">
        <v>129.68879999999999</v>
      </c>
      <c r="FI256" s="27">
        <v>8.3299999999999999E-2</v>
      </c>
      <c r="FJ256" s="27">
        <v>0</v>
      </c>
      <c r="FK256" s="27">
        <v>2.8899999999999999E-2</v>
      </c>
      <c r="FL256" s="27">
        <f t="shared" si="1115"/>
        <v>2.8899999999999999E-2</v>
      </c>
      <c r="FM256" s="31"/>
      <c r="FN256" s="32">
        <f t="shared" si="1116"/>
        <v>5</v>
      </c>
      <c r="FO256" s="32">
        <f t="shared" si="1117"/>
        <v>2012</v>
      </c>
    </row>
    <row r="257" spans="2:274" ht="15" x14ac:dyDescent="0.2">
      <c r="B257" s="32">
        <v>2012</v>
      </c>
      <c r="C257" s="32">
        <v>6</v>
      </c>
      <c r="D257" s="27"/>
      <c r="E257" s="29">
        <v>0.2301</v>
      </c>
      <c r="F257" s="27">
        <v>0.27279999999999999</v>
      </c>
      <c r="G257" s="27">
        <f t="shared" si="1071"/>
        <v>0.28909999999999997</v>
      </c>
      <c r="H257" s="27">
        <f t="shared" si="1072"/>
        <v>0.56189999999999996</v>
      </c>
      <c r="I257" s="27"/>
      <c r="J257" s="29">
        <v>0.2301</v>
      </c>
      <c r="K257" s="27">
        <f t="shared" si="1073"/>
        <v>0.27279999999999999</v>
      </c>
      <c r="L257" s="27">
        <f t="shared" si="1074"/>
        <v>0.28909999999999997</v>
      </c>
      <c r="M257" s="27">
        <f t="shared" si="1075"/>
        <v>0.56189999999999996</v>
      </c>
      <c r="N257" s="27"/>
      <c r="O257" s="29">
        <v>0.69040000000000001</v>
      </c>
      <c r="P257" s="27">
        <f t="shared" si="1076"/>
        <v>0.27279999999999999</v>
      </c>
      <c r="Q257" s="27">
        <f t="shared" si="1077"/>
        <v>0.1706</v>
      </c>
      <c r="R257" s="27">
        <f t="shared" si="1078"/>
        <v>0.44340000000000002</v>
      </c>
      <c r="S257" s="27"/>
      <c r="T257" s="29">
        <v>3.1233</v>
      </c>
      <c r="U257" s="27">
        <f t="shared" si="1079"/>
        <v>0.27279999999999999</v>
      </c>
      <c r="V257" s="27">
        <f t="shared" si="1080"/>
        <v>0.12959999999999999</v>
      </c>
      <c r="W257" s="27">
        <f t="shared" si="1081"/>
        <v>0.40239999999999998</v>
      </c>
      <c r="X257" s="27"/>
      <c r="Y257" s="29">
        <v>20.3901</v>
      </c>
      <c r="Z257" s="27">
        <v>0.14749999999999999</v>
      </c>
      <c r="AA257" s="27">
        <f t="shared" si="1082"/>
        <v>0.27279999999999999</v>
      </c>
      <c r="AB257" s="27">
        <f t="shared" si="1083"/>
        <v>5.4199999999999998E-2</v>
      </c>
      <c r="AC257" s="27">
        <f t="shared" si="1084"/>
        <v>0.32699999999999996</v>
      </c>
      <c r="AD257" s="27"/>
      <c r="AE257" s="29">
        <v>5.2668999999999997</v>
      </c>
      <c r="AF257" s="52">
        <v>0.27279999999999999</v>
      </c>
      <c r="AG257" s="27">
        <f t="shared" si="983"/>
        <v>0.10010000000000001</v>
      </c>
      <c r="AH257" s="27">
        <f t="shared" si="1085"/>
        <v>0.37290000000000001</v>
      </c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9">
        <v>20.3901</v>
      </c>
      <c r="BC257" s="27">
        <f t="shared" si="1086"/>
        <v>0.14749999999999999</v>
      </c>
      <c r="BD257" s="27">
        <f t="shared" si="1087"/>
        <v>0.27279999999999999</v>
      </c>
      <c r="BE257" s="27">
        <f t="shared" si="987"/>
        <v>5.2400000000000002E-2</v>
      </c>
      <c r="BF257" s="27">
        <f t="shared" si="1088"/>
        <v>0.32519999999999999</v>
      </c>
      <c r="BG257" s="27"/>
      <c r="BH257" s="29">
        <v>128.45590000000001</v>
      </c>
      <c r="BI257" s="27">
        <v>8.3299999999999999E-2</v>
      </c>
      <c r="BJ257" s="27">
        <f t="shared" si="1089"/>
        <v>0.27279999999999999</v>
      </c>
      <c r="BK257" s="27">
        <f t="shared" si="990"/>
        <v>4.5100000000000001E-2</v>
      </c>
      <c r="BL257" s="27">
        <f t="shared" si="1090"/>
        <v>0.31789999999999996</v>
      </c>
      <c r="BM257" s="27"/>
      <c r="BN257" s="27"/>
      <c r="BO257" s="27"/>
      <c r="BP257" s="27"/>
      <c r="BQ257" s="27"/>
      <c r="BR257" s="27"/>
      <c r="BS257" s="27"/>
      <c r="BT257" s="127" t="s">
        <v>30</v>
      </c>
      <c r="BU257" s="127"/>
      <c r="BV257" s="127"/>
      <c r="BW257" s="127"/>
      <c r="BX257" s="127"/>
      <c r="BY257" s="31"/>
      <c r="BZ257" s="29">
        <v>5.2668999999999997</v>
      </c>
      <c r="CA257" s="27">
        <v>0</v>
      </c>
      <c r="CB257" s="27">
        <f t="shared" si="1091"/>
        <v>0.27279999999999999</v>
      </c>
      <c r="CC257" s="27">
        <f t="shared" si="993"/>
        <v>0.10010000000000001</v>
      </c>
      <c r="CD257" s="27">
        <f t="shared" si="1092"/>
        <v>0.37290000000000001</v>
      </c>
      <c r="CE257" s="28"/>
      <c r="CF257" s="29">
        <v>230.80109999999999</v>
      </c>
      <c r="CG257" s="27">
        <v>6.4899999999999999E-2</v>
      </c>
      <c r="CH257" s="27">
        <f t="shared" si="1093"/>
        <v>0.27279999999999999</v>
      </c>
      <c r="CI257" s="27">
        <f t="shared" si="996"/>
        <v>2.8400000000000002E-2</v>
      </c>
      <c r="CJ257" s="27">
        <f t="shared" si="1094"/>
        <v>0.30119999999999997</v>
      </c>
      <c r="CK257" s="28"/>
      <c r="CL257" s="29">
        <v>2.2191999999999998</v>
      </c>
      <c r="CM257" s="27">
        <v>0</v>
      </c>
      <c r="CN257" s="27">
        <v>0.1168</v>
      </c>
      <c r="CO257" s="27">
        <f t="shared" si="1095"/>
        <v>0.1168</v>
      </c>
      <c r="CP257" s="28"/>
      <c r="CQ257" s="29">
        <v>3.0476999999999999</v>
      </c>
      <c r="CR257" s="27">
        <f t="shared" si="1120"/>
        <v>0</v>
      </c>
      <c r="CS257" s="27">
        <f t="shared" si="1120"/>
        <v>0.1168</v>
      </c>
      <c r="CT257" s="27">
        <f t="shared" si="1097"/>
        <v>0.1168</v>
      </c>
      <c r="CU257" s="28"/>
      <c r="CV257" s="29">
        <v>5.6712999999999996</v>
      </c>
      <c r="CW257" s="27">
        <f t="shared" si="1098"/>
        <v>0</v>
      </c>
      <c r="CX257" s="27">
        <v>7.9100000000000004E-2</v>
      </c>
      <c r="CY257" s="27">
        <f t="shared" si="1099"/>
        <v>7.9100000000000004E-2</v>
      </c>
      <c r="CZ257" s="28"/>
      <c r="DA257" s="29">
        <v>6.4997999999999996</v>
      </c>
      <c r="DB257" s="27">
        <f t="shared" si="1121"/>
        <v>0</v>
      </c>
      <c r="DC257" s="29">
        <f t="shared" si="1121"/>
        <v>7.9100000000000004E-2</v>
      </c>
      <c r="DD257" s="27">
        <f t="shared" si="1101"/>
        <v>7.9100000000000004E-2</v>
      </c>
      <c r="DE257" s="27"/>
      <c r="DF257" s="29">
        <v>20.794499999999999</v>
      </c>
      <c r="DG257" s="27">
        <f t="shared" si="1102"/>
        <v>0.14749999999999999</v>
      </c>
      <c r="DH257" s="27">
        <f t="shared" si="1103"/>
        <v>0</v>
      </c>
      <c r="DI257" s="27">
        <v>3.6200000000000003E-2</v>
      </c>
      <c r="DJ257" s="27">
        <f t="shared" si="1104"/>
        <v>3.6200000000000003E-2</v>
      </c>
      <c r="DK257" s="28"/>
      <c r="DL257" s="29">
        <v>21.623000000000001</v>
      </c>
      <c r="DM257" s="27">
        <f t="shared" si="1122"/>
        <v>0.14749999999999999</v>
      </c>
      <c r="DN257" s="27">
        <f t="shared" si="1122"/>
        <v>0</v>
      </c>
      <c r="DO257" s="27">
        <f t="shared" si="1122"/>
        <v>3.6200000000000003E-2</v>
      </c>
      <c r="DP257" s="27">
        <f t="shared" si="1106"/>
        <v>3.6200000000000003E-2</v>
      </c>
      <c r="DQ257" s="27"/>
      <c r="DR257" s="29">
        <v>128.8603</v>
      </c>
      <c r="DS257" s="27">
        <f t="shared" si="1107"/>
        <v>8.3299999999999999E-2</v>
      </c>
      <c r="DT257" s="27">
        <f t="shared" si="1108"/>
        <v>0</v>
      </c>
      <c r="DU257" s="29">
        <v>2.8899999999999999E-2</v>
      </c>
      <c r="DV257" s="27">
        <f t="shared" si="1109"/>
        <v>2.8899999999999999E-2</v>
      </c>
      <c r="DW257" s="28"/>
      <c r="DX257" s="29">
        <v>129.68879999999999</v>
      </c>
      <c r="DY257" s="27">
        <f t="shared" si="1123"/>
        <v>8.3299999999999999E-2</v>
      </c>
      <c r="DZ257" s="27">
        <f t="shared" si="1123"/>
        <v>0</v>
      </c>
      <c r="EA257" s="27">
        <f t="shared" si="1123"/>
        <v>2.8899999999999999E-2</v>
      </c>
      <c r="EB257" s="27">
        <f t="shared" si="1111"/>
        <v>2.8899999999999999E-2</v>
      </c>
      <c r="EC257" s="27"/>
      <c r="ED257" s="27"/>
      <c r="EE257" s="27"/>
      <c r="EF257" s="27"/>
      <c r="EG257" s="27"/>
      <c r="EH257" s="27"/>
      <c r="EI257" s="27"/>
      <c r="EJ257" s="127" t="s">
        <v>30</v>
      </c>
      <c r="EK257" s="127"/>
      <c r="EL257" s="127"/>
      <c r="EM257" s="127"/>
      <c r="EN257" s="127"/>
      <c r="EO257" s="31"/>
      <c r="EP257" s="29">
        <v>3.0476999999999999</v>
      </c>
      <c r="EQ257" s="27">
        <v>0</v>
      </c>
      <c r="ER257" s="27">
        <v>0</v>
      </c>
      <c r="ES257" s="27">
        <v>0.1168</v>
      </c>
      <c r="ET257" s="27">
        <f t="shared" si="1112"/>
        <v>0.1168</v>
      </c>
      <c r="EU257" s="31"/>
      <c r="EV257" s="29">
        <v>6.4997999999999996</v>
      </c>
      <c r="EW257" s="27">
        <v>0</v>
      </c>
      <c r="EX257" s="27">
        <v>0</v>
      </c>
      <c r="EY257" s="27">
        <v>7.9100000000000004E-2</v>
      </c>
      <c r="EZ257" s="27">
        <f t="shared" si="1113"/>
        <v>7.9100000000000004E-2</v>
      </c>
      <c r="FA257" s="31"/>
      <c r="FB257" s="29">
        <v>21.623000000000001</v>
      </c>
      <c r="FC257" s="27">
        <v>0.14749999999999999</v>
      </c>
      <c r="FD257" s="27">
        <v>0</v>
      </c>
      <c r="FE257" s="27">
        <v>3.6200000000000003E-2</v>
      </c>
      <c r="FF257" s="27">
        <f t="shared" si="1114"/>
        <v>3.6200000000000003E-2</v>
      </c>
      <c r="FG257" s="31"/>
      <c r="FH257" s="29">
        <v>129.68879999999999</v>
      </c>
      <c r="FI257" s="27">
        <v>8.3299999999999999E-2</v>
      </c>
      <c r="FJ257" s="27">
        <v>0</v>
      </c>
      <c r="FK257" s="27">
        <v>2.8899999999999999E-2</v>
      </c>
      <c r="FL257" s="27">
        <f t="shared" si="1115"/>
        <v>2.8899999999999999E-2</v>
      </c>
      <c r="FM257" s="31"/>
      <c r="FN257" s="32">
        <f t="shared" si="1116"/>
        <v>6</v>
      </c>
      <c r="FO257" s="32">
        <f t="shared" si="1117"/>
        <v>2012</v>
      </c>
    </row>
    <row r="258" spans="2:274" ht="15" x14ac:dyDescent="0.2">
      <c r="B258" s="32">
        <v>2012</v>
      </c>
      <c r="C258" s="32">
        <v>7</v>
      </c>
      <c r="D258" s="27"/>
      <c r="E258" s="29">
        <v>0.2301</v>
      </c>
      <c r="F258" s="27">
        <v>0.28489999999999999</v>
      </c>
      <c r="G258" s="27">
        <f t="shared" si="1071"/>
        <v>0.28909999999999997</v>
      </c>
      <c r="H258" s="27">
        <f t="shared" ref="H258:H263" si="1124">(F258+G258)</f>
        <v>0.57399999999999995</v>
      </c>
      <c r="I258" s="27"/>
      <c r="J258" s="29">
        <v>0.2301</v>
      </c>
      <c r="K258" s="27">
        <f t="shared" ref="K258:K263" si="1125">+F258</f>
        <v>0.28489999999999999</v>
      </c>
      <c r="L258" s="27">
        <f t="shared" si="1074"/>
        <v>0.28909999999999997</v>
      </c>
      <c r="M258" s="27">
        <f t="shared" ref="M258:M263" si="1126">(K258+L258)</f>
        <v>0.57399999999999995</v>
      </c>
      <c r="N258" s="27"/>
      <c r="O258" s="29">
        <v>0.69040000000000001</v>
      </c>
      <c r="P258" s="27">
        <f t="shared" ref="P258:P263" si="1127">+F258</f>
        <v>0.28489999999999999</v>
      </c>
      <c r="Q258" s="27">
        <f t="shared" si="1077"/>
        <v>0.1706</v>
      </c>
      <c r="R258" s="27">
        <f t="shared" ref="R258:R263" si="1128">(P258+Q258)</f>
        <v>0.45550000000000002</v>
      </c>
      <c r="S258" s="27"/>
      <c r="T258" s="29">
        <v>3.1233</v>
      </c>
      <c r="U258" s="27">
        <f t="shared" ref="U258:U263" si="1129">+P258</f>
        <v>0.28489999999999999</v>
      </c>
      <c r="V258" s="27">
        <f t="shared" si="1080"/>
        <v>0.12959999999999999</v>
      </c>
      <c r="W258" s="27">
        <f t="shared" ref="W258:W263" si="1130">(U258+V258)</f>
        <v>0.41449999999999998</v>
      </c>
      <c r="X258" s="27"/>
      <c r="Y258" s="29">
        <v>20.3901</v>
      </c>
      <c r="Z258" s="27">
        <v>0.14749999999999999</v>
      </c>
      <c r="AA258" s="27">
        <f t="shared" ref="AA258:AA263" si="1131">+U258</f>
        <v>0.28489999999999999</v>
      </c>
      <c r="AB258" s="27">
        <f t="shared" si="1083"/>
        <v>5.4199999999999998E-2</v>
      </c>
      <c r="AC258" s="27">
        <f t="shared" ref="AC258:AC263" si="1132">(AA258+AB258)</f>
        <v>0.33909999999999996</v>
      </c>
      <c r="AD258" s="27"/>
      <c r="AE258" s="29">
        <v>5.2668999999999997</v>
      </c>
      <c r="AF258" s="52">
        <v>0.28489999999999999</v>
      </c>
      <c r="AG258" s="27">
        <f t="shared" si="983"/>
        <v>0.10010000000000001</v>
      </c>
      <c r="AH258" s="27">
        <f t="shared" ref="AH258:AH263" si="1133">(AF258+AG258)</f>
        <v>0.38500000000000001</v>
      </c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9">
        <v>20.3901</v>
      </c>
      <c r="BC258" s="27">
        <f t="shared" si="1086"/>
        <v>0.14749999999999999</v>
      </c>
      <c r="BD258" s="27">
        <f t="shared" si="1087"/>
        <v>0.28489999999999999</v>
      </c>
      <c r="BE258" s="27">
        <f t="shared" si="987"/>
        <v>5.2400000000000002E-2</v>
      </c>
      <c r="BF258" s="27">
        <f t="shared" ref="BF258:BF263" si="1134">(BD258+BE258)</f>
        <v>0.33729999999999999</v>
      </c>
      <c r="BG258" s="27"/>
      <c r="BH258" s="29">
        <v>128.45590000000001</v>
      </c>
      <c r="BI258" s="27">
        <v>8.3299999999999999E-2</v>
      </c>
      <c r="BJ258" s="27">
        <f t="shared" ref="BJ258:BJ263" si="1135">+BD258</f>
        <v>0.28489999999999999</v>
      </c>
      <c r="BK258" s="27">
        <f t="shared" si="990"/>
        <v>4.5100000000000001E-2</v>
      </c>
      <c r="BL258" s="27">
        <f t="shared" ref="BL258:BL263" si="1136">(BJ258+BK258)</f>
        <v>0.32999999999999996</v>
      </c>
      <c r="BM258" s="27"/>
      <c r="BN258" s="27"/>
      <c r="BO258" s="27"/>
      <c r="BP258" s="27"/>
      <c r="BQ258" s="27"/>
      <c r="BR258" s="27"/>
      <c r="BS258" s="27"/>
      <c r="BT258" s="127" t="s">
        <v>30</v>
      </c>
      <c r="BU258" s="127"/>
      <c r="BV258" s="127"/>
      <c r="BW258" s="127"/>
      <c r="BX258" s="127"/>
      <c r="BY258" s="31"/>
      <c r="BZ258" s="29">
        <v>5.2668999999999997</v>
      </c>
      <c r="CA258" s="27">
        <v>0</v>
      </c>
      <c r="CB258" s="27">
        <f t="shared" ref="CB258:CB263" si="1137">+BJ258</f>
        <v>0.28489999999999999</v>
      </c>
      <c r="CC258" s="27">
        <f t="shared" si="993"/>
        <v>0.10010000000000001</v>
      </c>
      <c r="CD258" s="27">
        <f t="shared" ref="CD258:CD263" si="1138">CB258+CC258</f>
        <v>0.38500000000000001</v>
      </c>
      <c r="CE258" s="28"/>
      <c r="CF258" s="29">
        <v>230.80109999999999</v>
      </c>
      <c r="CG258" s="27">
        <v>6.4899999999999999E-2</v>
      </c>
      <c r="CH258" s="27">
        <f t="shared" ref="CH258:CH263" si="1139">CB258</f>
        <v>0.28489999999999999</v>
      </c>
      <c r="CI258" s="27">
        <f t="shared" si="996"/>
        <v>2.8400000000000002E-2</v>
      </c>
      <c r="CJ258" s="27">
        <f t="shared" ref="CJ258:CJ263" si="1140">CH258+CI258</f>
        <v>0.31329999999999997</v>
      </c>
      <c r="CK258" s="28"/>
      <c r="CL258" s="29">
        <v>2.2191999999999998</v>
      </c>
      <c r="CM258" s="27">
        <v>0</v>
      </c>
      <c r="CN258" s="27">
        <v>0.1168</v>
      </c>
      <c r="CO258" s="27">
        <f t="shared" ref="CO258:CO263" si="1141">(CM258+CN258)</f>
        <v>0.1168</v>
      </c>
      <c r="CP258" s="28"/>
      <c r="CQ258" s="29">
        <v>3.0476999999999999</v>
      </c>
      <c r="CR258" s="27">
        <f t="shared" ref="CR258:CS260" si="1142">+CM258</f>
        <v>0</v>
      </c>
      <c r="CS258" s="27">
        <f t="shared" si="1142"/>
        <v>0.1168</v>
      </c>
      <c r="CT258" s="27">
        <f t="shared" ref="CT258:CT263" si="1143">(CR258+CS258)</f>
        <v>0.1168</v>
      </c>
      <c r="CU258" s="28"/>
      <c r="CV258" s="29">
        <v>5.6712999999999996</v>
      </c>
      <c r="CW258" s="27">
        <f t="shared" ref="CW258:CW263" si="1144">+CR258</f>
        <v>0</v>
      </c>
      <c r="CX258" s="27">
        <v>7.9100000000000004E-2</v>
      </c>
      <c r="CY258" s="27">
        <f t="shared" ref="CY258:CY263" si="1145">(CW258+CX258)</f>
        <v>7.9100000000000004E-2</v>
      </c>
      <c r="CZ258" s="28"/>
      <c r="DA258" s="29">
        <v>6.4997999999999996</v>
      </c>
      <c r="DB258" s="27">
        <f t="shared" ref="DB258:DC260" si="1146">+CW258</f>
        <v>0</v>
      </c>
      <c r="DC258" s="29">
        <f t="shared" si="1146"/>
        <v>7.9100000000000004E-2</v>
      </c>
      <c r="DD258" s="27">
        <f t="shared" ref="DD258:DD263" si="1147">(DB258+DC258)</f>
        <v>7.9100000000000004E-2</v>
      </c>
      <c r="DE258" s="27"/>
      <c r="DF258" s="29">
        <v>20.794499999999999</v>
      </c>
      <c r="DG258" s="27">
        <f t="shared" ref="DG258:DG263" si="1148">+BC258</f>
        <v>0.14749999999999999</v>
      </c>
      <c r="DH258" s="27">
        <f t="shared" ref="DH258:DH263" si="1149">+DB258</f>
        <v>0</v>
      </c>
      <c r="DI258" s="27">
        <v>3.6200000000000003E-2</v>
      </c>
      <c r="DJ258" s="27">
        <f t="shared" ref="DJ258:DJ263" si="1150">(DH258+DI258)</f>
        <v>3.6200000000000003E-2</v>
      </c>
      <c r="DK258" s="28"/>
      <c r="DL258" s="29">
        <v>21.623000000000001</v>
      </c>
      <c r="DM258" s="27">
        <f t="shared" ref="DM258:DO259" si="1151">+DG258</f>
        <v>0.14749999999999999</v>
      </c>
      <c r="DN258" s="27">
        <f t="shared" si="1151"/>
        <v>0</v>
      </c>
      <c r="DO258" s="27">
        <f t="shared" si="1151"/>
        <v>3.6200000000000003E-2</v>
      </c>
      <c r="DP258" s="27">
        <f t="shared" ref="DP258:DP263" si="1152">(DN258+DO258)</f>
        <v>3.6200000000000003E-2</v>
      </c>
      <c r="DQ258" s="27"/>
      <c r="DR258" s="29">
        <v>128.8603</v>
      </c>
      <c r="DS258" s="27">
        <f t="shared" ref="DS258:DS263" si="1153">+BI258</f>
        <v>8.3299999999999999E-2</v>
      </c>
      <c r="DT258" s="27">
        <f t="shared" ref="DT258:DT263" si="1154">+DN258</f>
        <v>0</v>
      </c>
      <c r="DU258" s="29">
        <v>2.8899999999999999E-2</v>
      </c>
      <c r="DV258" s="27">
        <f t="shared" ref="DV258:DV263" si="1155">(DT258+DU258)</f>
        <v>2.8899999999999999E-2</v>
      </c>
      <c r="DW258" s="28"/>
      <c r="DX258" s="29">
        <v>129.68879999999999</v>
      </c>
      <c r="DY258" s="27">
        <f t="shared" ref="DY258:EA259" si="1156">+DS258</f>
        <v>8.3299999999999999E-2</v>
      </c>
      <c r="DZ258" s="27">
        <f t="shared" si="1156"/>
        <v>0</v>
      </c>
      <c r="EA258" s="27">
        <f t="shared" si="1156"/>
        <v>2.8899999999999999E-2</v>
      </c>
      <c r="EB258" s="27">
        <f t="shared" ref="EB258:EB263" si="1157">(DZ258+EA258)</f>
        <v>2.8899999999999999E-2</v>
      </c>
      <c r="EC258" s="27"/>
      <c r="ED258" s="27"/>
      <c r="EE258" s="27"/>
      <c r="EF258" s="27"/>
      <c r="EG258" s="27"/>
      <c r="EH258" s="27"/>
      <c r="EI258" s="27"/>
      <c r="EJ258" s="127" t="s">
        <v>30</v>
      </c>
      <c r="EK258" s="127"/>
      <c r="EL258" s="127"/>
      <c r="EM258" s="127"/>
      <c r="EN258" s="127"/>
      <c r="EO258" s="31"/>
      <c r="EP258" s="29">
        <v>3.0476999999999999</v>
      </c>
      <c r="EQ258" s="27">
        <v>0</v>
      </c>
      <c r="ER258" s="27">
        <v>0</v>
      </c>
      <c r="ES258" s="27">
        <v>0.1168</v>
      </c>
      <c r="ET258" s="27">
        <f t="shared" ref="ET258:ET263" si="1158">ER258+ES258</f>
        <v>0.1168</v>
      </c>
      <c r="EU258" s="31"/>
      <c r="EV258" s="29">
        <v>6.4997999999999996</v>
      </c>
      <c r="EW258" s="27">
        <v>0</v>
      </c>
      <c r="EX258" s="27">
        <v>0</v>
      </c>
      <c r="EY258" s="27">
        <v>7.9100000000000004E-2</v>
      </c>
      <c r="EZ258" s="27">
        <f t="shared" ref="EZ258:EZ263" si="1159">EX258+EY258</f>
        <v>7.9100000000000004E-2</v>
      </c>
      <c r="FA258" s="31"/>
      <c r="FB258" s="29">
        <v>21.623000000000001</v>
      </c>
      <c r="FC258" s="27">
        <v>0.14749999999999999</v>
      </c>
      <c r="FD258" s="27">
        <v>0</v>
      </c>
      <c r="FE258" s="27">
        <v>3.6200000000000003E-2</v>
      </c>
      <c r="FF258" s="27">
        <f t="shared" ref="FF258:FF263" si="1160">FD258+FE258</f>
        <v>3.6200000000000003E-2</v>
      </c>
      <c r="FG258" s="31"/>
      <c r="FH258" s="29">
        <v>129.68879999999999</v>
      </c>
      <c r="FI258" s="27">
        <v>8.3299999999999999E-2</v>
      </c>
      <c r="FJ258" s="27">
        <v>0</v>
      </c>
      <c r="FK258" s="27">
        <v>2.8899999999999999E-2</v>
      </c>
      <c r="FL258" s="27">
        <f t="shared" ref="FL258:FL263" si="1161">FJ258+FK258</f>
        <v>2.8899999999999999E-2</v>
      </c>
      <c r="FM258" s="31"/>
      <c r="FN258" s="32">
        <f t="shared" si="1116"/>
        <v>7</v>
      </c>
      <c r="FO258" s="32">
        <f t="shared" si="1117"/>
        <v>2012</v>
      </c>
    </row>
    <row r="259" spans="2:274" ht="15" x14ac:dyDescent="0.2">
      <c r="B259" s="32">
        <v>2012</v>
      </c>
      <c r="C259" s="32">
        <v>8</v>
      </c>
      <c r="D259" s="27"/>
      <c r="E259" s="29">
        <v>0.2301</v>
      </c>
      <c r="F259" s="27">
        <v>0.31319999999999998</v>
      </c>
      <c r="G259" s="27">
        <f t="shared" si="1071"/>
        <v>0.28909999999999997</v>
      </c>
      <c r="H259" s="27">
        <f t="shared" si="1124"/>
        <v>0.60229999999999995</v>
      </c>
      <c r="I259" s="27"/>
      <c r="J259" s="29">
        <v>0.2301</v>
      </c>
      <c r="K259" s="27">
        <f t="shared" si="1125"/>
        <v>0.31319999999999998</v>
      </c>
      <c r="L259" s="27">
        <f t="shared" si="1074"/>
        <v>0.28909999999999997</v>
      </c>
      <c r="M259" s="27">
        <f t="shared" si="1126"/>
        <v>0.60229999999999995</v>
      </c>
      <c r="N259" s="27"/>
      <c r="O259" s="29">
        <v>0.69040000000000001</v>
      </c>
      <c r="P259" s="27">
        <f t="shared" si="1127"/>
        <v>0.31319999999999998</v>
      </c>
      <c r="Q259" s="27">
        <f t="shared" si="1077"/>
        <v>0.1706</v>
      </c>
      <c r="R259" s="27">
        <f t="shared" si="1128"/>
        <v>0.48380000000000001</v>
      </c>
      <c r="S259" s="27"/>
      <c r="T259" s="29">
        <v>3.1233</v>
      </c>
      <c r="U259" s="27">
        <f t="shared" si="1129"/>
        <v>0.31319999999999998</v>
      </c>
      <c r="V259" s="27">
        <f t="shared" si="1080"/>
        <v>0.12959999999999999</v>
      </c>
      <c r="W259" s="27">
        <f t="shared" si="1130"/>
        <v>0.44279999999999997</v>
      </c>
      <c r="X259" s="27"/>
      <c r="Y259" s="29">
        <v>20.3901</v>
      </c>
      <c r="Z259" s="27">
        <v>0.14749999999999999</v>
      </c>
      <c r="AA259" s="27">
        <f t="shared" si="1131"/>
        <v>0.31319999999999998</v>
      </c>
      <c r="AB259" s="27">
        <f t="shared" si="1083"/>
        <v>5.4199999999999998E-2</v>
      </c>
      <c r="AC259" s="27">
        <f t="shared" si="1132"/>
        <v>0.36739999999999995</v>
      </c>
      <c r="AD259" s="27"/>
      <c r="AE259" s="29">
        <v>5.2668999999999997</v>
      </c>
      <c r="AF259" s="52">
        <v>0.31319999999999998</v>
      </c>
      <c r="AG259" s="27">
        <f t="shared" si="983"/>
        <v>0.10010000000000001</v>
      </c>
      <c r="AH259" s="27">
        <f t="shared" si="1133"/>
        <v>0.4133</v>
      </c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9">
        <v>20.3901</v>
      </c>
      <c r="BC259" s="27">
        <f t="shared" si="1086"/>
        <v>0.14749999999999999</v>
      </c>
      <c r="BD259" s="27">
        <f t="shared" si="1087"/>
        <v>0.31319999999999998</v>
      </c>
      <c r="BE259" s="27">
        <f t="shared" si="987"/>
        <v>5.2400000000000002E-2</v>
      </c>
      <c r="BF259" s="27">
        <f t="shared" si="1134"/>
        <v>0.36559999999999998</v>
      </c>
      <c r="BG259" s="27"/>
      <c r="BH259" s="29">
        <v>128.45590000000001</v>
      </c>
      <c r="BI259" s="27">
        <v>8.3299999999999999E-2</v>
      </c>
      <c r="BJ259" s="27">
        <f t="shared" si="1135"/>
        <v>0.31319999999999998</v>
      </c>
      <c r="BK259" s="27">
        <f t="shared" si="990"/>
        <v>4.5100000000000001E-2</v>
      </c>
      <c r="BL259" s="27">
        <f t="shared" si="1136"/>
        <v>0.35829999999999995</v>
      </c>
      <c r="BM259" s="27"/>
      <c r="BN259" s="27"/>
      <c r="BO259" s="27"/>
      <c r="BP259" s="27"/>
      <c r="BQ259" s="27"/>
      <c r="BR259" s="27"/>
      <c r="BS259" s="27"/>
      <c r="BT259" s="127" t="s">
        <v>30</v>
      </c>
      <c r="BU259" s="127"/>
      <c r="BV259" s="127"/>
      <c r="BW259" s="127"/>
      <c r="BX259" s="127"/>
      <c r="BY259" s="31"/>
      <c r="BZ259" s="29">
        <v>5.2668999999999997</v>
      </c>
      <c r="CA259" s="27">
        <v>0</v>
      </c>
      <c r="CB259" s="27">
        <f t="shared" si="1137"/>
        <v>0.31319999999999998</v>
      </c>
      <c r="CC259" s="27">
        <f t="shared" si="993"/>
        <v>0.10010000000000001</v>
      </c>
      <c r="CD259" s="27">
        <f t="shared" si="1138"/>
        <v>0.4133</v>
      </c>
      <c r="CE259" s="28"/>
      <c r="CF259" s="29">
        <v>230.80109999999999</v>
      </c>
      <c r="CG259" s="27">
        <v>6.4899999999999999E-2</v>
      </c>
      <c r="CH259" s="27">
        <f t="shared" si="1139"/>
        <v>0.31319999999999998</v>
      </c>
      <c r="CI259" s="27">
        <f t="shared" si="996"/>
        <v>2.8400000000000002E-2</v>
      </c>
      <c r="CJ259" s="27">
        <f t="shared" si="1140"/>
        <v>0.34159999999999996</v>
      </c>
      <c r="CK259" s="28"/>
      <c r="CL259" s="29">
        <v>2.2191999999999998</v>
      </c>
      <c r="CM259" s="27">
        <v>0</v>
      </c>
      <c r="CN259" s="27">
        <v>0.1168</v>
      </c>
      <c r="CO259" s="27">
        <f t="shared" si="1141"/>
        <v>0.1168</v>
      </c>
      <c r="CP259" s="28"/>
      <c r="CQ259" s="29">
        <v>3.0476999999999999</v>
      </c>
      <c r="CR259" s="27">
        <f t="shared" si="1142"/>
        <v>0</v>
      </c>
      <c r="CS259" s="27">
        <f t="shared" si="1142"/>
        <v>0.1168</v>
      </c>
      <c r="CT259" s="27">
        <f t="shared" si="1143"/>
        <v>0.1168</v>
      </c>
      <c r="CU259" s="28"/>
      <c r="CV259" s="29">
        <v>5.6712999999999996</v>
      </c>
      <c r="CW259" s="27">
        <f t="shared" si="1144"/>
        <v>0</v>
      </c>
      <c r="CX259" s="27">
        <v>7.9100000000000004E-2</v>
      </c>
      <c r="CY259" s="27">
        <f t="shared" si="1145"/>
        <v>7.9100000000000004E-2</v>
      </c>
      <c r="CZ259" s="28"/>
      <c r="DA259" s="29">
        <v>6.4997999999999996</v>
      </c>
      <c r="DB259" s="27">
        <f t="shared" si="1146"/>
        <v>0</v>
      </c>
      <c r="DC259" s="29">
        <f t="shared" si="1146"/>
        <v>7.9100000000000004E-2</v>
      </c>
      <c r="DD259" s="27">
        <f t="shared" si="1147"/>
        <v>7.9100000000000004E-2</v>
      </c>
      <c r="DE259" s="27"/>
      <c r="DF259" s="29">
        <v>20.794499999999999</v>
      </c>
      <c r="DG259" s="27">
        <f t="shared" si="1148"/>
        <v>0.14749999999999999</v>
      </c>
      <c r="DH259" s="27">
        <f t="shared" si="1149"/>
        <v>0</v>
      </c>
      <c r="DI259" s="27">
        <v>3.6200000000000003E-2</v>
      </c>
      <c r="DJ259" s="27">
        <f t="shared" si="1150"/>
        <v>3.6200000000000003E-2</v>
      </c>
      <c r="DK259" s="28"/>
      <c r="DL259" s="29">
        <v>21.623000000000001</v>
      </c>
      <c r="DM259" s="27">
        <f t="shared" si="1151"/>
        <v>0.14749999999999999</v>
      </c>
      <c r="DN259" s="27">
        <f t="shared" si="1151"/>
        <v>0</v>
      </c>
      <c r="DO259" s="27">
        <f t="shared" si="1151"/>
        <v>3.6200000000000003E-2</v>
      </c>
      <c r="DP259" s="27">
        <f t="shared" si="1152"/>
        <v>3.6200000000000003E-2</v>
      </c>
      <c r="DQ259" s="27"/>
      <c r="DR259" s="29">
        <v>128.8603</v>
      </c>
      <c r="DS259" s="27">
        <f t="shared" si="1153"/>
        <v>8.3299999999999999E-2</v>
      </c>
      <c r="DT259" s="27">
        <f t="shared" si="1154"/>
        <v>0</v>
      </c>
      <c r="DU259" s="29">
        <v>2.8899999999999999E-2</v>
      </c>
      <c r="DV259" s="27">
        <f t="shared" si="1155"/>
        <v>2.8899999999999999E-2</v>
      </c>
      <c r="DW259" s="28"/>
      <c r="DX259" s="29">
        <v>129.68879999999999</v>
      </c>
      <c r="DY259" s="27">
        <f t="shared" si="1156"/>
        <v>8.3299999999999999E-2</v>
      </c>
      <c r="DZ259" s="27">
        <f t="shared" si="1156"/>
        <v>0</v>
      </c>
      <c r="EA259" s="27">
        <f t="shared" si="1156"/>
        <v>2.8899999999999999E-2</v>
      </c>
      <c r="EB259" s="27">
        <f t="shared" si="1157"/>
        <v>2.8899999999999999E-2</v>
      </c>
      <c r="EC259" s="27"/>
      <c r="ED259" s="27"/>
      <c r="EE259" s="27"/>
      <c r="EF259" s="27"/>
      <c r="EG259" s="27"/>
      <c r="EH259" s="27"/>
      <c r="EI259" s="27"/>
      <c r="EJ259" s="127" t="s">
        <v>30</v>
      </c>
      <c r="EK259" s="127"/>
      <c r="EL259" s="127"/>
      <c r="EM259" s="127"/>
      <c r="EN259" s="127"/>
      <c r="EO259" s="31"/>
      <c r="EP259" s="29">
        <v>3.0476999999999999</v>
      </c>
      <c r="EQ259" s="27">
        <v>0</v>
      </c>
      <c r="ER259" s="27">
        <v>0</v>
      </c>
      <c r="ES259" s="27">
        <v>0.1168</v>
      </c>
      <c r="ET259" s="27">
        <f t="shared" si="1158"/>
        <v>0.1168</v>
      </c>
      <c r="EU259" s="31"/>
      <c r="EV259" s="29">
        <v>6.4997999999999996</v>
      </c>
      <c r="EW259" s="27">
        <v>0</v>
      </c>
      <c r="EX259" s="27">
        <v>0</v>
      </c>
      <c r="EY259" s="27">
        <v>7.9100000000000004E-2</v>
      </c>
      <c r="EZ259" s="27">
        <f t="shared" si="1159"/>
        <v>7.9100000000000004E-2</v>
      </c>
      <c r="FA259" s="31"/>
      <c r="FB259" s="29">
        <v>21.623000000000001</v>
      </c>
      <c r="FC259" s="27">
        <v>0.14749999999999999</v>
      </c>
      <c r="FD259" s="27">
        <v>0</v>
      </c>
      <c r="FE259" s="27">
        <v>3.6200000000000003E-2</v>
      </c>
      <c r="FF259" s="27">
        <f t="shared" si="1160"/>
        <v>3.6200000000000003E-2</v>
      </c>
      <c r="FG259" s="31"/>
      <c r="FH259" s="29">
        <v>129.68879999999999</v>
      </c>
      <c r="FI259" s="27">
        <v>8.3299999999999999E-2</v>
      </c>
      <c r="FJ259" s="27">
        <v>0</v>
      </c>
      <c r="FK259" s="27">
        <v>2.8899999999999999E-2</v>
      </c>
      <c r="FL259" s="27">
        <f t="shared" si="1161"/>
        <v>2.8899999999999999E-2</v>
      </c>
      <c r="FM259" s="31"/>
      <c r="FN259" s="32">
        <f t="shared" si="1116"/>
        <v>8</v>
      </c>
      <c r="FO259" s="32">
        <f t="shared" si="1117"/>
        <v>2012</v>
      </c>
    </row>
    <row r="260" spans="2:274" ht="15" x14ac:dyDescent="0.2">
      <c r="B260" s="32">
        <v>2012</v>
      </c>
      <c r="C260" s="32">
        <v>9</v>
      </c>
      <c r="D260" s="27"/>
      <c r="E260" s="29">
        <v>0.2301</v>
      </c>
      <c r="F260" s="27">
        <v>0.27510000000000001</v>
      </c>
      <c r="G260" s="27">
        <f t="shared" si="1071"/>
        <v>0.28909999999999997</v>
      </c>
      <c r="H260" s="27">
        <f t="shared" si="1124"/>
        <v>0.56420000000000003</v>
      </c>
      <c r="I260" s="27"/>
      <c r="J260" s="29">
        <v>0.2301</v>
      </c>
      <c r="K260" s="27">
        <f t="shared" si="1125"/>
        <v>0.27510000000000001</v>
      </c>
      <c r="L260" s="27">
        <f t="shared" si="1074"/>
        <v>0.28909999999999997</v>
      </c>
      <c r="M260" s="27">
        <f t="shared" si="1126"/>
        <v>0.56420000000000003</v>
      </c>
      <c r="N260" s="27"/>
      <c r="O260" s="29">
        <v>0.69040000000000001</v>
      </c>
      <c r="P260" s="27">
        <f t="shared" si="1127"/>
        <v>0.27510000000000001</v>
      </c>
      <c r="Q260" s="27">
        <f t="shared" si="1077"/>
        <v>0.1706</v>
      </c>
      <c r="R260" s="27">
        <f t="shared" si="1128"/>
        <v>0.44569999999999999</v>
      </c>
      <c r="S260" s="27"/>
      <c r="T260" s="29">
        <v>3.1233</v>
      </c>
      <c r="U260" s="27">
        <f t="shared" si="1129"/>
        <v>0.27510000000000001</v>
      </c>
      <c r="V260" s="27">
        <f t="shared" si="1080"/>
        <v>0.12959999999999999</v>
      </c>
      <c r="W260" s="27">
        <f t="shared" si="1130"/>
        <v>0.4047</v>
      </c>
      <c r="X260" s="27"/>
      <c r="Y260" s="29">
        <v>20.3901</v>
      </c>
      <c r="Z260" s="27">
        <v>0.14749999999999999</v>
      </c>
      <c r="AA260" s="27">
        <f t="shared" si="1131"/>
        <v>0.27510000000000001</v>
      </c>
      <c r="AB260" s="27">
        <f t="shared" si="1083"/>
        <v>5.4199999999999998E-2</v>
      </c>
      <c r="AC260" s="27">
        <f t="shared" si="1132"/>
        <v>0.32930000000000004</v>
      </c>
      <c r="AD260" s="27"/>
      <c r="AE260" s="29">
        <v>5.2668999999999997</v>
      </c>
      <c r="AF260" s="52">
        <v>0.27510000000000001</v>
      </c>
      <c r="AG260" s="27">
        <f t="shared" si="983"/>
        <v>0.10010000000000001</v>
      </c>
      <c r="AH260" s="27">
        <f t="shared" si="1133"/>
        <v>0.37520000000000003</v>
      </c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9">
        <v>20.3901</v>
      </c>
      <c r="BC260" s="27">
        <f t="shared" si="1086"/>
        <v>0.14749999999999999</v>
      </c>
      <c r="BD260" s="27">
        <f t="shared" si="1087"/>
        <v>0.27510000000000001</v>
      </c>
      <c r="BE260" s="27">
        <f t="shared" si="987"/>
        <v>5.2400000000000002E-2</v>
      </c>
      <c r="BF260" s="27">
        <f t="shared" si="1134"/>
        <v>0.32750000000000001</v>
      </c>
      <c r="BG260" s="27"/>
      <c r="BH260" s="29">
        <v>128.45590000000001</v>
      </c>
      <c r="BI260" s="27">
        <v>8.3299999999999999E-2</v>
      </c>
      <c r="BJ260" s="27">
        <f t="shared" si="1135"/>
        <v>0.27510000000000001</v>
      </c>
      <c r="BK260" s="27">
        <f t="shared" si="990"/>
        <v>4.5100000000000001E-2</v>
      </c>
      <c r="BL260" s="27">
        <f t="shared" si="1136"/>
        <v>0.32020000000000004</v>
      </c>
      <c r="BM260" s="27"/>
      <c r="BN260" s="27"/>
      <c r="BO260" s="27"/>
      <c r="BP260" s="27"/>
      <c r="BQ260" s="27"/>
      <c r="BR260" s="27"/>
      <c r="BS260" s="27"/>
      <c r="BT260" s="127" t="s">
        <v>30</v>
      </c>
      <c r="BU260" s="127"/>
      <c r="BV260" s="127"/>
      <c r="BW260" s="127"/>
      <c r="BX260" s="127"/>
      <c r="BY260" s="31"/>
      <c r="BZ260" s="29">
        <v>5.2668999999999997</v>
      </c>
      <c r="CA260" s="27">
        <v>0</v>
      </c>
      <c r="CB260" s="27">
        <f t="shared" si="1137"/>
        <v>0.27510000000000001</v>
      </c>
      <c r="CC260" s="27">
        <f t="shared" si="993"/>
        <v>0.10010000000000001</v>
      </c>
      <c r="CD260" s="27">
        <f t="shared" si="1138"/>
        <v>0.37520000000000003</v>
      </c>
      <c r="CE260" s="28"/>
      <c r="CF260" s="29">
        <v>230.80109999999999</v>
      </c>
      <c r="CG260" s="27">
        <v>6.4899999999999999E-2</v>
      </c>
      <c r="CH260" s="27">
        <f t="shared" si="1139"/>
        <v>0.27510000000000001</v>
      </c>
      <c r="CI260" s="27">
        <f t="shared" si="996"/>
        <v>2.8400000000000002E-2</v>
      </c>
      <c r="CJ260" s="27">
        <f t="shared" si="1140"/>
        <v>0.30349999999999999</v>
      </c>
      <c r="CK260" s="28"/>
      <c r="CL260" s="29">
        <v>2.2191999999999998</v>
      </c>
      <c r="CM260" s="27">
        <v>0</v>
      </c>
      <c r="CN260" s="27">
        <v>0.1168</v>
      </c>
      <c r="CO260" s="27">
        <f t="shared" si="1141"/>
        <v>0.1168</v>
      </c>
      <c r="CP260" s="28"/>
      <c r="CQ260" s="29">
        <v>3.0476999999999999</v>
      </c>
      <c r="CR260" s="27">
        <f t="shared" si="1142"/>
        <v>0</v>
      </c>
      <c r="CS260" s="27">
        <f t="shared" si="1142"/>
        <v>0.1168</v>
      </c>
      <c r="CT260" s="27">
        <f t="shared" si="1143"/>
        <v>0.1168</v>
      </c>
      <c r="CU260" s="28"/>
      <c r="CV260" s="29">
        <v>5.6712999999999996</v>
      </c>
      <c r="CW260" s="27">
        <f t="shared" si="1144"/>
        <v>0</v>
      </c>
      <c r="CX260" s="27">
        <v>7.9100000000000004E-2</v>
      </c>
      <c r="CY260" s="27">
        <f t="shared" si="1145"/>
        <v>7.9100000000000004E-2</v>
      </c>
      <c r="CZ260" s="28"/>
      <c r="DA260" s="29">
        <v>6.4997999999999996</v>
      </c>
      <c r="DB260" s="27">
        <f t="shared" si="1146"/>
        <v>0</v>
      </c>
      <c r="DC260" s="29">
        <f t="shared" si="1146"/>
        <v>7.9100000000000004E-2</v>
      </c>
      <c r="DD260" s="27">
        <f t="shared" si="1147"/>
        <v>7.9100000000000004E-2</v>
      </c>
      <c r="DE260" s="27"/>
      <c r="DF260" s="29">
        <v>20.794499999999999</v>
      </c>
      <c r="DG260" s="27">
        <f t="shared" si="1148"/>
        <v>0.14749999999999999</v>
      </c>
      <c r="DH260" s="27">
        <f t="shared" si="1149"/>
        <v>0</v>
      </c>
      <c r="DI260" s="27">
        <v>3.6200000000000003E-2</v>
      </c>
      <c r="DJ260" s="27">
        <f t="shared" si="1150"/>
        <v>3.6200000000000003E-2</v>
      </c>
      <c r="DK260" s="28"/>
      <c r="DL260" s="29">
        <v>21.623000000000001</v>
      </c>
      <c r="DM260" s="27">
        <f t="shared" ref="DM260:DO261" si="1162">+DG260</f>
        <v>0.14749999999999999</v>
      </c>
      <c r="DN260" s="27">
        <f t="shared" si="1162"/>
        <v>0</v>
      </c>
      <c r="DO260" s="27">
        <f t="shared" si="1162"/>
        <v>3.6200000000000003E-2</v>
      </c>
      <c r="DP260" s="27">
        <f t="shared" si="1152"/>
        <v>3.6200000000000003E-2</v>
      </c>
      <c r="DQ260" s="27"/>
      <c r="DR260" s="29">
        <v>128.8603</v>
      </c>
      <c r="DS260" s="27">
        <f t="shared" si="1153"/>
        <v>8.3299999999999999E-2</v>
      </c>
      <c r="DT260" s="27">
        <f t="shared" si="1154"/>
        <v>0</v>
      </c>
      <c r="DU260" s="29">
        <v>2.8899999999999999E-2</v>
      </c>
      <c r="DV260" s="27">
        <f t="shared" si="1155"/>
        <v>2.8899999999999999E-2</v>
      </c>
      <c r="DW260" s="28"/>
      <c r="DX260" s="29">
        <v>129.68879999999999</v>
      </c>
      <c r="DY260" s="27">
        <f t="shared" ref="DY260:EA261" si="1163">+DS260</f>
        <v>8.3299999999999999E-2</v>
      </c>
      <c r="DZ260" s="27">
        <f t="shared" si="1163"/>
        <v>0</v>
      </c>
      <c r="EA260" s="27">
        <f t="shared" si="1163"/>
        <v>2.8899999999999999E-2</v>
      </c>
      <c r="EB260" s="27">
        <f t="shared" si="1157"/>
        <v>2.8899999999999999E-2</v>
      </c>
      <c r="EC260" s="27"/>
      <c r="ED260" s="27"/>
      <c r="EE260" s="27"/>
      <c r="EF260" s="27"/>
      <c r="EG260" s="27"/>
      <c r="EH260" s="27"/>
      <c r="EI260" s="27"/>
      <c r="EJ260" s="127" t="s">
        <v>30</v>
      </c>
      <c r="EK260" s="127"/>
      <c r="EL260" s="127"/>
      <c r="EM260" s="127"/>
      <c r="EN260" s="127"/>
      <c r="EO260" s="31"/>
      <c r="EP260" s="29">
        <v>3.0476999999999999</v>
      </c>
      <c r="EQ260" s="27">
        <v>0</v>
      </c>
      <c r="ER260" s="27">
        <v>0</v>
      </c>
      <c r="ES260" s="27">
        <v>0.1168</v>
      </c>
      <c r="ET260" s="27">
        <f t="shared" si="1158"/>
        <v>0.1168</v>
      </c>
      <c r="EU260" s="31"/>
      <c r="EV260" s="29">
        <v>6.4997999999999996</v>
      </c>
      <c r="EW260" s="27">
        <v>0</v>
      </c>
      <c r="EX260" s="27">
        <v>0</v>
      </c>
      <c r="EY260" s="27">
        <v>7.9100000000000004E-2</v>
      </c>
      <c r="EZ260" s="27">
        <f t="shared" si="1159"/>
        <v>7.9100000000000004E-2</v>
      </c>
      <c r="FA260" s="31"/>
      <c r="FB260" s="29">
        <v>21.623000000000001</v>
      </c>
      <c r="FC260" s="27">
        <v>0.14749999999999999</v>
      </c>
      <c r="FD260" s="27">
        <v>0</v>
      </c>
      <c r="FE260" s="27">
        <v>3.6200000000000003E-2</v>
      </c>
      <c r="FF260" s="27">
        <f t="shared" si="1160"/>
        <v>3.6200000000000003E-2</v>
      </c>
      <c r="FG260" s="31"/>
      <c r="FH260" s="29">
        <v>129.68879999999999</v>
      </c>
      <c r="FI260" s="27">
        <v>8.3299999999999999E-2</v>
      </c>
      <c r="FJ260" s="27">
        <v>0</v>
      </c>
      <c r="FK260" s="27">
        <v>2.8899999999999999E-2</v>
      </c>
      <c r="FL260" s="27">
        <f t="shared" si="1161"/>
        <v>2.8899999999999999E-2</v>
      </c>
      <c r="FM260" s="31"/>
      <c r="FN260" s="32">
        <f t="shared" si="1116"/>
        <v>9</v>
      </c>
      <c r="FO260" s="32">
        <f t="shared" si="1117"/>
        <v>2012</v>
      </c>
    </row>
    <row r="261" spans="2:274" ht="15" x14ac:dyDescent="0.2">
      <c r="B261" s="32">
        <v>2012</v>
      </c>
      <c r="C261" s="32">
        <v>10</v>
      </c>
      <c r="D261" s="27"/>
      <c r="E261" s="29">
        <v>0.2301</v>
      </c>
      <c r="F261" s="27">
        <v>0.31640000000000001</v>
      </c>
      <c r="G261" s="27">
        <f t="shared" si="1071"/>
        <v>0.28909999999999997</v>
      </c>
      <c r="H261" s="27">
        <f t="shared" si="1124"/>
        <v>0.60549999999999993</v>
      </c>
      <c r="I261" s="27"/>
      <c r="J261" s="29">
        <v>0.2301</v>
      </c>
      <c r="K261" s="27">
        <f t="shared" si="1125"/>
        <v>0.31640000000000001</v>
      </c>
      <c r="L261" s="27">
        <f t="shared" si="1074"/>
        <v>0.28909999999999997</v>
      </c>
      <c r="M261" s="27">
        <f t="shared" si="1126"/>
        <v>0.60549999999999993</v>
      </c>
      <c r="N261" s="27"/>
      <c r="O261" s="29">
        <v>0.69040000000000001</v>
      </c>
      <c r="P261" s="27">
        <f t="shared" si="1127"/>
        <v>0.31640000000000001</v>
      </c>
      <c r="Q261" s="27">
        <f t="shared" si="1077"/>
        <v>0.1706</v>
      </c>
      <c r="R261" s="27">
        <f t="shared" si="1128"/>
        <v>0.48699999999999999</v>
      </c>
      <c r="S261" s="27"/>
      <c r="T261" s="29">
        <v>3.1233</v>
      </c>
      <c r="U261" s="27">
        <f t="shared" si="1129"/>
        <v>0.31640000000000001</v>
      </c>
      <c r="V261" s="27">
        <f t="shared" si="1080"/>
        <v>0.12959999999999999</v>
      </c>
      <c r="W261" s="27">
        <f t="shared" si="1130"/>
        <v>0.44600000000000001</v>
      </c>
      <c r="X261" s="27"/>
      <c r="Y261" s="29">
        <v>20.3901</v>
      </c>
      <c r="Z261" s="27">
        <v>0.14749999999999999</v>
      </c>
      <c r="AA261" s="27">
        <f t="shared" si="1131"/>
        <v>0.31640000000000001</v>
      </c>
      <c r="AB261" s="27">
        <f t="shared" si="1083"/>
        <v>5.4199999999999998E-2</v>
      </c>
      <c r="AC261" s="27">
        <f t="shared" si="1132"/>
        <v>0.37060000000000004</v>
      </c>
      <c r="AD261" s="27"/>
      <c r="AE261" s="29">
        <v>5.2668999999999997</v>
      </c>
      <c r="AF261" s="52">
        <v>0.31640000000000001</v>
      </c>
      <c r="AG261" s="27">
        <f t="shared" si="983"/>
        <v>0.10010000000000001</v>
      </c>
      <c r="AH261" s="27">
        <f t="shared" si="1133"/>
        <v>0.41650000000000004</v>
      </c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9">
        <v>20.3901</v>
      </c>
      <c r="BC261" s="27">
        <f t="shared" si="1086"/>
        <v>0.14749999999999999</v>
      </c>
      <c r="BD261" s="27">
        <f t="shared" si="1087"/>
        <v>0.31640000000000001</v>
      </c>
      <c r="BE261" s="27">
        <f t="shared" si="987"/>
        <v>5.2400000000000002E-2</v>
      </c>
      <c r="BF261" s="27">
        <f t="shared" si="1134"/>
        <v>0.36880000000000002</v>
      </c>
      <c r="BG261" s="27"/>
      <c r="BH261" s="29">
        <v>128.45590000000001</v>
      </c>
      <c r="BI261" s="27">
        <v>8.3299999999999999E-2</v>
      </c>
      <c r="BJ261" s="27">
        <f t="shared" si="1135"/>
        <v>0.31640000000000001</v>
      </c>
      <c r="BK261" s="27">
        <f t="shared" si="990"/>
        <v>4.5100000000000001E-2</v>
      </c>
      <c r="BL261" s="27">
        <f t="shared" si="1136"/>
        <v>0.36150000000000004</v>
      </c>
      <c r="BM261" s="27"/>
      <c r="BN261" s="27"/>
      <c r="BO261" s="27"/>
      <c r="BP261" s="27"/>
      <c r="BQ261" s="27"/>
      <c r="BR261" s="27"/>
      <c r="BS261" s="27"/>
      <c r="BT261" s="127" t="s">
        <v>30</v>
      </c>
      <c r="BU261" s="127"/>
      <c r="BV261" s="127"/>
      <c r="BW261" s="127"/>
      <c r="BX261" s="127"/>
      <c r="BY261" s="31"/>
      <c r="BZ261" s="29">
        <v>5.2668999999999997</v>
      </c>
      <c r="CA261" s="27">
        <v>0</v>
      </c>
      <c r="CB261" s="27">
        <f t="shared" si="1137"/>
        <v>0.31640000000000001</v>
      </c>
      <c r="CC261" s="27">
        <f t="shared" si="993"/>
        <v>0.10010000000000001</v>
      </c>
      <c r="CD261" s="27">
        <f t="shared" si="1138"/>
        <v>0.41650000000000004</v>
      </c>
      <c r="CE261" s="28"/>
      <c r="CF261" s="29">
        <v>230.80109999999999</v>
      </c>
      <c r="CG261" s="27">
        <v>6.4899999999999999E-2</v>
      </c>
      <c r="CH261" s="27">
        <f t="shared" si="1139"/>
        <v>0.31640000000000001</v>
      </c>
      <c r="CI261" s="27">
        <f t="shared" si="996"/>
        <v>2.8400000000000002E-2</v>
      </c>
      <c r="CJ261" s="27">
        <f t="shared" si="1140"/>
        <v>0.3448</v>
      </c>
      <c r="CK261" s="28"/>
      <c r="CL261" s="29">
        <v>2.2191999999999998</v>
      </c>
      <c r="CM261" s="27">
        <v>0</v>
      </c>
      <c r="CN261" s="27">
        <v>0.1168</v>
      </c>
      <c r="CO261" s="27">
        <f t="shared" si="1141"/>
        <v>0.1168</v>
      </c>
      <c r="CP261" s="28"/>
      <c r="CQ261" s="29">
        <v>3.0476999999999999</v>
      </c>
      <c r="CR261" s="27">
        <f t="shared" ref="CR261:CS263" si="1164">+CM261</f>
        <v>0</v>
      </c>
      <c r="CS261" s="27">
        <f t="shared" si="1164"/>
        <v>0.1168</v>
      </c>
      <c r="CT261" s="27">
        <f t="shared" si="1143"/>
        <v>0.1168</v>
      </c>
      <c r="CU261" s="28"/>
      <c r="CV261" s="29">
        <v>5.6712999999999996</v>
      </c>
      <c r="CW261" s="27">
        <f t="shared" si="1144"/>
        <v>0</v>
      </c>
      <c r="CX261" s="27">
        <v>7.9100000000000004E-2</v>
      </c>
      <c r="CY261" s="27">
        <f t="shared" si="1145"/>
        <v>7.9100000000000004E-2</v>
      </c>
      <c r="CZ261" s="28"/>
      <c r="DA261" s="29">
        <v>6.4997999999999996</v>
      </c>
      <c r="DB261" s="27">
        <f t="shared" ref="DB261:DC263" si="1165">+CW261</f>
        <v>0</v>
      </c>
      <c r="DC261" s="29">
        <f t="shared" si="1165"/>
        <v>7.9100000000000004E-2</v>
      </c>
      <c r="DD261" s="27">
        <f t="shared" si="1147"/>
        <v>7.9100000000000004E-2</v>
      </c>
      <c r="DE261" s="27"/>
      <c r="DF261" s="29">
        <v>20.794499999999999</v>
      </c>
      <c r="DG261" s="27">
        <f t="shared" si="1148"/>
        <v>0.14749999999999999</v>
      </c>
      <c r="DH261" s="27">
        <f t="shared" si="1149"/>
        <v>0</v>
      </c>
      <c r="DI261" s="27">
        <v>3.6200000000000003E-2</v>
      </c>
      <c r="DJ261" s="27">
        <f t="shared" si="1150"/>
        <v>3.6200000000000003E-2</v>
      </c>
      <c r="DK261" s="28"/>
      <c r="DL261" s="29">
        <v>21.623000000000001</v>
      </c>
      <c r="DM261" s="27">
        <f t="shared" si="1162"/>
        <v>0.14749999999999999</v>
      </c>
      <c r="DN261" s="27">
        <f t="shared" si="1162"/>
        <v>0</v>
      </c>
      <c r="DO261" s="27">
        <f t="shared" si="1162"/>
        <v>3.6200000000000003E-2</v>
      </c>
      <c r="DP261" s="27">
        <f t="shared" si="1152"/>
        <v>3.6200000000000003E-2</v>
      </c>
      <c r="DQ261" s="27"/>
      <c r="DR261" s="29">
        <v>128.8603</v>
      </c>
      <c r="DS261" s="27">
        <f t="shared" si="1153"/>
        <v>8.3299999999999999E-2</v>
      </c>
      <c r="DT261" s="27">
        <f t="shared" si="1154"/>
        <v>0</v>
      </c>
      <c r="DU261" s="29">
        <v>2.8899999999999999E-2</v>
      </c>
      <c r="DV261" s="27">
        <f t="shared" si="1155"/>
        <v>2.8899999999999999E-2</v>
      </c>
      <c r="DW261" s="28"/>
      <c r="DX261" s="29">
        <v>129.68879999999999</v>
      </c>
      <c r="DY261" s="27">
        <f t="shared" si="1163"/>
        <v>8.3299999999999999E-2</v>
      </c>
      <c r="DZ261" s="27">
        <f t="shared" si="1163"/>
        <v>0</v>
      </c>
      <c r="EA261" s="27">
        <f t="shared" si="1163"/>
        <v>2.8899999999999999E-2</v>
      </c>
      <c r="EB261" s="27">
        <f t="shared" si="1157"/>
        <v>2.8899999999999999E-2</v>
      </c>
      <c r="EC261" s="27"/>
      <c r="ED261" s="27"/>
      <c r="EE261" s="27"/>
      <c r="EF261" s="27"/>
      <c r="EG261" s="27"/>
      <c r="EH261" s="27"/>
      <c r="EI261" s="27"/>
      <c r="EJ261" s="127" t="s">
        <v>30</v>
      </c>
      <c r="EK261" s="127"/>
      <c r="EL261" s="127"/>
      <c r="EM261" s="127"/>
      <c r="EN261" s="127"/>
      <c r="EO261" s="31"/>
      <c r="EP261" s="29">
        <v>3.0476999999999999</v>
      </c>
      <c r="EQ261" s="27">
        <v>0</v>
      </c>
      <c r="ER261" s="27">
        <v>0</v>
      </c>
      <c r="ES261" s="27">
        <v>0.1168</v>
      </c>
      <c r="ET261" s="27">
        <f t="shared" si="1158"/>
        <v>0.1168</v>
      </c>
      <c r="EU261" s="31"/>
      <c r="EV261" s="29">
        <v>6.4997999999999996</v>
      </c>
      <c r="EW261" s="27">
        <v>0</v>
      </c>
      <c r="EX261" s="27">
        <v>0</v>
      </c>
      <c r="EY261" s="27">
        <v>7.9100000000000004E-2</v>
      </c>
      <c r="EZ261" s="27">
        <f t="shared" si="1159"/>
        <v>7.9100000000000004E-2</v>
      </c>
      <c r="FA261" s="31"/>
      <c r="FB261" s="29">
        <v>21.623000000000001</v>
      </c>
      <c r="FC261" s="27">
        <v>0.14749999999999999</v>
      </c>
      <c r="FD261" s="27">
        <v>0</v>
      </c>
      <c r="FE261" s="27">
        <v>3.6200000000000003E-2</v>
      </c>
      <c r="FF261" s="27">
        <f t="shared" si="1160"/>
        <v>3.6200000000000003E-2</v>
      </c>
      <c r="FG261" s="31"/>
      <c r="FH261" s="29">
        <v>129.68879999999999</v>
      </c>
      <c r="FI261" s="27">
        <v>8.3299999999999999E-2</v>
      </c>
      <c r="FJ261" s="27">
        <v>0</v>
      </c>
      <c r="FK261" s="27">
        <v>2.8899999999999999E-2</v>
      </c>
      <c r="FL261" s="27">
        <f t="shared" si="1161"/>
        <v>2.8899999999999999E-2</v>
      </c>
      <c r="FM261" s="31"/>
      <c r="FN261" s="32">
        <f t="shared" si="1116"/>
        <v>10</v>
      </c>
      <c r="FO261" s="32">
        <f t="shared" si="1117"/>
        <v>2012</v>
      </c>
    </row>
    <row r="262" spans="2:274" ht="15" x14ac:dyDescent="0.2">
      <c r="B262" s="32">
        <v>2012</v>
      </c>
      <c r="C262" s="32">
        <v>11</v>
      </c>
      <c r="D262" s="27"/>
      <c r="E262" s="29">
        <v>0.2301</v>
      </c>
      <c r="F262" s="27">
        <v>0.52780000000000005</v>
      </c>
      <c r="G262" s="27">
        <f t="shared" si="1071"/>
        <v>0.28909999999999997</v>
      </c>
      <c r="H262" s="27">
        <f t="shared" si="1124"/>
        <v>0.81689999999999996</v>
      </c>
      <c r="I262" s="27"/>
      <c r="J262" s="29">
        <v>0.2301</v>
      </c>
      <c r="K262" s="27">
        <f t="shared" si="1125"/>
        <v>0.52780000000000005</v>
      </c>
      <c r="L262" s="27">
        <f t="shared" si="1074"/>
        <v>0.28909999999999997</v>
      </c>
      <c r="M262" s="27">
        <f t="shared" si="1126"/>
        <v>0.81689999999999996</v>
      </c>
      <c r="N262" s="27"/>
      <c r="O262" s="29">
        <v>0.69040000000000001</v>
      </c>
      <c r="P262" s="27">
        <f t="shared" si="1127"/>
        <v>0.52780000000000005</v>
      </c>
      <c r="Q262" s="27">
        <f t="shared" si="1077"/>
        <v>0.1706</v>
      </c>
      <c r="R262" s="27">
        <f t="shared" si="1128"/>
        <v>0.69840000000000002</v>
      </c>
      <c r="S262" s="27"/>
      <c r="T262" s="29">
        <v>3.1233</v>
      </c>
      <c r="U262" s="27">
        <f t="shared" si="1129"/>
        <v>0.52780000000000005</v>
      </c>
      <c r="V262" s="27">
        <f t="shared" si="1080"/>
        <v>0.12959999999999999</v>
      </c>
      <c r="W262" s="27">
        <f t="shared" si="1130"/>
        <v>0.65739999999999998</v>
      </c>
      <c r="X262" s="27"/>
      <c r="Y262" s="29">
        <v>20.3901</v>
      </c>
      <c r="Z262" s="27">
        <v>0.14749999999999999</v>
      </c>
      <c r="AA262" s="27">
        <f t="shared" si="1131"/>
        <v>0.52780000000000005</v>
      </c>
      <c r="AB262" s="27">
        <f t="shared" si="1083"/>
        <v>5.4199999999999998E-2</v>
      </c>
      <c r="AC262" s="27">
        <f t="shared" si="1132"/>
        <v>0.58200000000000007</v>
      </c>
      <c r="AD262" s="27"/>
      <c r="AE262" s="29">
        <v>5.2668999999999997</v>
      </c>
      <c r="AF262" s="52">
        <v>0.35039999999999999</v>
      </c>
      <c r="AG262" s="27">
        <f t="shared" si="983"/>
        <v>0.10010000000000001</v>
      </c>
      <c r="AH262" s="27">
        <f t="shared" si="1133"/>
        <v>0.45050000000000001</v>
      </c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9">
        <v>20.3901</v>
      </c>
      <c r="BC262" s="27">
        <f t="shared" si="1086"/>
        <v>0.14749999999999999</v>
      </c>
      <c r="BD262" s="27">
        <f t="shared" si="1087"/>
        <v>0.35039999999999999</v>
      </c>
      <c r="BE262" s="27">
        <f t="shared" si="987"/>
        <v>5.2400000000000002E-2</v>
      </c>
      <c r="BF262" s="27">
        <f t="shared" si="1134"/>
        <v>0.40279999999999999</v>
      </c>
      <c r="BG262" s="27"/>
      <c r="BH262" s="29">
        <v>128.45590000000001</v>
      </c>
      <c r="BI262" s="27">
        <v>8.3299999999999999E-2</v>
      </c>
      <c r="BJ262" s="27">
        <f t="shared" si="1135"/>
        <v>0.35039999999999999</v>
      </c>
      <c r="BK262" s="27">
        <f t="shared" si="990"/>
        <v>4.5100000000000001E-2</v>
      </c>
      <c r="BL262" s="27">
        <f t="shared" si="1136"/>
        <v>0.39549999999999996</v>
      </c>
      <c r="BM262" s="27"/>
      <c r="BN262" s="27"/>
      <c r="BO262" s="27"/>
      <c r="BP262" s="27"/>
      <c r="BQ262" s="27"/>
      <c r="BR262" s="27"/>
      <c r="BS262" s="27"/>
      <c r="BT262" s="127" t="s">
        <v>30</v>
      </c>
      <c r="BU262" s="127"/>
      <c r="BV262" s="127"/>
      <c r="BW262" s="127"/>
      <c r="BX262" s="127"/>
      <c r="BY262" s="31"/>
      <c r="BZ262" s="29">
        <v>5.2668999999999997</v>
      </c>
      <c r="CA262" s="27">
        <v>0</v>
      </c>
      <c r="CB262" s="27">
        <f t="shared" si="1137"/>
        <v>0.35039999999999999</v>
      </c>
      <c r="CC262" s="27">
        <f t="shared" si="993"/>
        <v>0.10010000000000001</v>
      </c>
      <c r="CD262" s="27">
        <f t="shared" si="1138"/>
        <v>0.45050000000000001</v>
      </c>
      <c r="CE262" s="28"/>
      <c r="CF262" s="29">
        <v>230.80109999999999</v>
      </c>
      <c r="CG262" s="27">
        <v>6.4899999999999999E-2</v>
      </c>
      <c r="CH262" s="27">
        <f t="shared" si="1139"/>
        <v>0.35039999999999999</v>
      </c>
      <c r="CI262" s="27">
        <f t="shared" si="996"/>
        <v>2.8400000000000002E-2</v>
      </c>
      <c r="CJ262" s="27">
        <f t="shared" si="1140"/>
        <v>0.37879999999999997</v>
      </c>
      <c r="CK262" s="28"/>
      <c r="CL262" s="29">
        <v>2.2191999999999998</v>
      </c>
      <c r="CM262" s="27">
        <v>0</v>
      </c>
      <c r="CN262" s="27">
        <v>0.1168</v>
      </c>
      <c r="CO262" s="27">
        <f t="shared" si="1141"/>
        <v>0.1168</v>
      </c>
      <c r="CP262" s="28"/>
      <c r="CQ262" s="29">
        <v>3.0476999999999999</v>
      </c>
      <c r="CR262" s="27">
        <f t="shared" si="1164"/>
        <v>0</v>
      </c>
      <c r="CS262" s="27">
        <f t="shared" si="1164"/>
        <v>0.1168</v>
      </c>
      <c r="CT262" s="27">
        <f t="shared" si="1143"/>
        <v>0.1168</v>
      </c>
      <c r="CU262" s="28"/>
      <c r="CV262" s="29">
        <v>5.6712999999999996</v>
      </c>
      <c r="CW262" s="27">
        <f t="shared" si="1144"/>
        <v>0</v>
      </c>
      <c r="CX262" s="27">
        <v>7.9100000000000004E-2</v>
      </c>
      <c r="CY262" s="27">
        <f t="shared" si="1145"/>
        <v>7.9100000000000004E-2</v>
      </c>
      <c r="CZ262" s="28"/>
      <c r="DA262" s="29">
        <v>6.4997999999999996</v>
      </c>
      <c r="DB262" s="27">
        <f t="shared" si="1165"/>
        <v>0</v>
      </c>
      <c r="DC262" s="29">
        <f t="shared" si="1165"/>
        <v>7.9100000000000004E-2</v>
      </c>
      <c r="DD262" s="27">
        <f t="shared" si="1147"/>
        <v>7.9100000000000004E-2</v>
      </c>
      <c r="DE262" s="27"/>
      <c r="DF262" s="29">
        <v>20.794499999999999</v>
      </c>
      <c r="DG262" s="27">
        <f t="shared" si="1148"/>
        <v>0.14749999999999999</v>
      </c>
      <c r="DH262" s="27">
        <f t="shared" si="1149"/>
        <v>0</v>
      </c>
      <c r="DI262" s="27">
        <v>3.6200000000000003E-2</v>
      </c>
      <c r="DJ262" s="27">
        <f t="shared" si="1150"/>
        <v>3.6200000000000003E-2</v>
      </c>
      <c r="DK262" s="28"/>
      <c r="DL262" s="29">
        <v>21.623000000000001</v>
      </c>
      <c r="DM262" s="27">
        <f t="shared" ref="DM262:DO263" si="1166">+DG262</f>
        <v>0.14749999999999999</v>
      </c>
      <c r="DN262" s="27">
        <f t="shared" si="1166"/>
        <v>0</v>
      </c>
      <c r="DO262" s="27">
        <f t="shared" si="1166"/>
        <v>3.6200000000000003E-2</v>
      </c>
      <c r="DP262" s="27">
        <f t="shared" si="1152"/>
        <v>3.6200000000000003E-2</v>
      </c>
      <c r="DQ262" s="27"/>
      <c r="DR262" s="29">
        <v>128.8603</v>
      </c>
      <c r="DS262" s="27">
        <f t="shared" si="1153"/>
        <v>8.3299999999999999E-2</v>
      </c>
      <c r="DT262" s="27">
        <f t="shared" si="1154"/>
        <v>0</v>
      </c>
      <c r="DU262" s="29">
        <v>2.8899999999999999E-2</v>
      </c>
      <c r="DV262" s="27">
        <f t="shared" si="1155"/>
        <v>2.8899999999999999E-2</v>
      </c>
      <c r="DW262" s="28"/>
      <c r="DX262" s="29">
        <v>129.68879999999999</v>
      </c>
      <c r="DY262" s="27">
        <f t="shared" ref="DY262:EA263" si="1167">+DS262</f>
        <v>8.3299999999999999E-2</v>
      </c>
      <c r="DZ262" s="27">
        <f t="shared" si="1167"/>
        <v>0</v>
      </c>
      <c r="EA262" s="27">
        <f t="shared" si="1167"/>
        <v>2.8899999999999999E-2</v>
      </c>
      <c r="EB262" s="27">
        <f t="shared" si="1157"/>
        <v>2.8899999999999999E-2</v>
      </c>
      <c r="EC262" s="27"/>
      <c r="ED262" s="27"/>
      <c r="EE262" s="27"/>
      <c r="EF262" s="27"/>
      <c r="EG262" s="27"/>
      <c r="EH262" s="27"/>
      <c r="EI262" s="27"/>
      <c r="EJ262" s="127" t="s">
        <v>30</v>
      </c>
      <c r="EK262" s="127"/>
      <c r="EL262" s="127"/>
      <c r="EM262" s="127"/>
      <c r="EN262" s="127"/>
      <c r="EO262" s="31"/>
      <c r="EP262" s="29">
        <v>3.0476999999999999</v>
      </c>
      <c r="EQ262" s="27">
        <v>0</v>
      </c>
      <c r="ER262" s="27">
        <v>0</v>
      </c>
      <c r="ES262" s="27">
        <v>0.1168</v>
      </c>
      <c r="ET262" s="27">
        <f t="shared" si="1158"/>
        <v>0.1168</v>
      </c>
      <c r="EU262" s="31"/>
      <c r="EV262" s="29">
        <v>6.4997999999999996</v>
      </c>
      <c r="EW262" s="27">
        <v>0</v>
      </c>
      <c r="EX262" s="27">
        <v>0</v>
      </c>
      <c r="EY262" s="27">
        <v>7.9100000000000004E-2</v>
      </c>
      <c r="EZ262" s="27">
        <f t="shared" si="1159"/>
        <v>7.9100000000000004E-2</v>
      </c>
      <c r="FA262" s="31"/>
      <c r="FB262" s="29">
        <v>21.623000000000001</v>
      </c>
      <c r="FC262" s="27">
        <v>0.14749999999999999</v>
      </c>
      <c r="FD262" s="27">
        <v>0</v>
      </c>
      <c r="FE262" s="27">
        <v>3.6200000000000003E-2</v>
      </c>
      <c r="FF262" s="27">
        <f t="shared" si="1160"/>
        <v>3.6200000000000003E-2</v>
      </c>
      <c r="FG262" s="31"/>
      <c r="FH262" s="29">
        <v>129.68879999999999</v>
      </c>
      <c r="FI262" s="27">
        <v>8.3299999999999999E-2</v>
      </c>
      <c r="FJ262" s="27">
        <v>0</v>
      </c>
      <c r="FK262" s="27">
        <v>2.8899999999999999E-2</v>
      </c>
      <c r="FL262" s="27">
        <f t="shared" si="1161"/>
        <v>2.8899999999999999E-2</v>
      </c>
      <c r="FM262" s="31"/>
      <c r="FN262" s="32">
        <f t="shared" si="1116"/>
        <v>11</v>
      </c>
      <c r="FO262" s="32">
        <f t="shared" si="1117"/>
        <v>2012</v>
      </c>
    </row>
    <row r="263" spans="2:274" ht="15" x14ac:dyDescent="0.2">
      <c r="B263" s="32">
        <v>2012</v>
      </c>
      <c r="C263" s="32">
        <v>12</v>
      </c>
      <c r="D263" s="27"/>
      <c r="E263" s="29">
        <v>0.2301</v>
      </c>
      <c r="F263" s="27">
        <v>0.50990000000000002</v>
      </c>
      <c r="G263" s="27">
        <f t="shared" si="1071"/>
        <v>0.28909999999999997</v>
      </c>
      <c r="H263" s="27">
        <f t="shared" si="1124"/>
        <v>0.79899999999999993</v>
      </c>
      <c r="I263" s="27"/>
      <c r="J263" s="29">
        <v>0.2301</v>
      </c>
      <c r="K263" s="27">
        <f t="shared" si="1125"/>
        <v>0.50990000000000002</v>
      </c>
      <c r="L263" s="27">
        <f t="shared" si="1074"/>
        <v>0.28909999999999997</v>
      </c>
      <c r="M263" s="27">
        <f t="shared" si="1126"/>
        <v>0.79899999999999993</v>
      </c>
      <c r="N263" s="27"/>
      <c r="O263" s="29">
        <v>0.69040000000000001</v>
      </c>
      <c r="P263" s="27">
        <f t="shared" si="1127"/>
        <v>0.50990000000000002</v>
      </c>
      <c r="Q263" s="27">
        <f t="shared" si="1077"/>
        <v>0.1706</v>
      </c>
      <c r="R263" s="27">
        <f t="shared" si="1128"/>
        <v>0.68049999999999999</v>
      </c>
      <c r="S263" s="27"/>
      <c r="T263" s="29">
        <v>3.1233</v>
      </c>
      <c r="U263" s="27">
        <f t="shared" si="1129"/>
        <v>0.50990000000000002</v>
      </c>
      <c r="V263" s="27">
        <f t="shared" si="1080"/>
        <v>0.12959999999999999</v>
      </c>
      <c r="W263" s="27">
        <f t="shared" si="1130"/>
        <v>0.63949999999999996</v>
      </c>
      <c r="X263" s="27"/>
      <c r="Y263" s="29">
        <v>20.3901</v>
      </c>
      <c r="Z263" s="27">
        <v>0.14749999999999999</v>
      </c>
      <c r="AA263" s="27">
        <f t="shared" si="1131"/>
        <v>0.50990000000000002</v>
      </c>
      <c r="AB263" s="27">
        <f t="shared" si="1083"/>
        <v>5.4199999999999998E-2</v>
      </c>
      <c r="AC263" s="27">
        <f t="shared" si="1132"/>
        <v>0.56410000000000005</v>
      </c>
      <c r="AD263" s="27"/>
      <c r="AE263" s="29">
        <v>5.2668999999999997</v>
      </c>
      <c r="AF263" s="52">
        <v>0.36730000000000002</v>
      </c>
      <c r="AG263" s="27">
        <f t="shared" si="983"/>
        <v>0.10010000000000001</v>
      </c>
      <c r="AH263" s="27">
        <f t="shared" si="1133"/>
        <v>0.46740000000000004</v>
      </c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9">
        <v>20.3901</v>
      </c>
      <c r="BC263" s="27">
        <f t="shared" si="1086"/>
        <v>0.14749999999999999</v>
      </c>
      <c r="BD263" s="27">
        <f t="shared" si="1087"/>
        <v>0.36730000000000002</v>
      </c>
      <c r="BE263" s="27">
        <f t="shared" si="987"/>
        <v>5.2400000000000002E-2</v>
      </c>
      <c r="BF263" s="27">
        <f t="shared" si="1134"/>
        <v>0.41970000000000002</v>
      </c>
      <c r="BG263" s="27"/>
      <c r="BH263" s="29">
        <v>128.45590000000001</v>
      </c>
      <c r="BI263" s="27">
        <v>8.3299999999999999E-2</v>
      </c>
      <c r="BJ263" s="27">
        <f t="shared" si="1135"/>
        <v>0.36730000000000002</v>
      </c>
      <c r="BK263" s="27">
        <f t="shared" si="990"/>
        <v>4.5100000000000001E-2</v>
      </c>
      <c r="BL263" s="27">
        <f t="shared" si="1136"/>
        <v>0.41239999999999999</v>
      </c>
      <c r="BM263" s="27"/>
      <c r="BN263" s="27"/>
      <c r="BO263" s="27"/>
      <c r="BP263" s="27"/>
      <c r="BQ263" s="27"/>
      <c r="BR263" s="27"/>
      <c r="BS263" s="27"/>
      <c r="BT263" s="127" t="s">
        <v>30</v>
      </c>
      <c r="BU263" s="127"/>
      <c r="BV263" s="127"/>
      <c r="BW263" s="127"/>
      <c r="BX263" s="127"/>
      <c r="BY263" s="31"/>
      <c r="BZ263" s="29">
        <v>5.2668999999999997</v>
      </c>
      <c r="CA263" s="27">
        <v>0</v>
      </c>
      <c r="CB263" s="27">
        <f t="shared" si="1137"/>
        <v>0.36730000000000002</v>
      </c>
      <c r="CC263" s="27">
        <f t="shared" si="993"/>
        <v>0.10010000000000001</v>
      </c>
      <c r="CD263" s="27">
        <f t="shared" si="1138"/>
        <v>0.46740000000000004</v>
      </c>
      <c r="CE263" s="28"/>
      <c r="CF263" s="29">
        <v>230.80109999999999</v>
      </c>
      <c r="CG263" s="27">
        <v>6.4899999999999999E-2</v>
      </c>
      <c r="CH263" s="27">
        <f t="shared" si="1139"/>
        <v>0.36730000000000002</v>
      </c>
      <c r="CI263" s="27">
        <f t="shared" si="996"/>
        <v>2.8400000000000002E-2</v>
      </c>
      <c r="CJ263" s="27">
        <f t="shared" si="1140"/>
        <v>0.3957</v>
      </c>
      <c r="CK263" s="28"/>
      <c r="CL263" s="29">
        <v>2.2191999999999998</v>
      </c>
      <c r="CM263" s="27">
        <v>0</v>
      </c>
      <c r="CN263" s="27">
        <v>0.1168</v>
      </c>
      <c r="CO263" s="27">
        <f t="shared" si="1141"/>
        <v>0.1168</v>
      </c>
      <c r="CP263" s="28"/>
      <c r="CQ263" s="29">
        <v>3.0476999999999999</v>
      </c>
      <c r="CR263" s="27">
        <f t="shared" si="1164"/>
        <v>0</v>
      </c>
      <c r="CS263" s="27">
        <f t="shared" si="1164"/>
        <v>0.1168</v>
      </c>
      <c r="CT263" s="27">
        <f t="shared" si="1143"/>
        <v>0.1168</v>
      </c>
      <c r="CU263" s="28"/>
      <c r="CV263" s="29">
        <v>5.6712999999999996</v>
      </c>
      <c r="CW263" s="27">
        <f t="shared" si="1144"/>
        <v>0</v>
      </c>
      <c r="CX263" s="27">
        <v>7.9100000000000004E-2</v>
      </c>
      <c r="CY263" s="27">
        <f t="shared" si="1145"/>
        <v>7.9100000000000004E-2</v>
      </c>
      <c r="CZ263" s="28"/>
      <c r="DA263" s="29">
        <v>6.4997999999999996</v>
      </c>
      <c r="DB263" s="27">
        <f t="shared" si="1165"/>
        <v>0</v>
      </c>
      <c r="DC263" s="29">
        <f t="shared" si="1165"/>
        <v>7.9100000000000004E-2</v>
      </c>
      <c r="DD263" s="27">
        <f t="shared" si="1147"/>
        <v>7.9100000000000004E-2</v>
      </c>
      <c r="DE263" s="27"/>
      <c r="DF263" s="29">
        <v>20.794499999999999</v>
      </c>
      <c r="DG263" s="27">
        <f t="shared" si="1148"/>
        <v>0.14749999999999999</v>
      </c>
      <c r="DH263" s="27">
        <f t="shared" si="1149"/>
        <v>0</v>
      </c>
      <c r="DI263" s="27">
        <v>3.6200000000000003E-2</v>
      </c>
      <c r="DJ263" s="27">
        <f t="shared" si="1150"/>
        <v>3.6200000000000003E-2</v>
      </c>
      <c r="DK263" s="28"/>
      <c r="DL263" s="29">
        <v>21.623000000000001</v>
      </c>
      <c r="DM263" s="27">
        <f t="shared" si="1166"/>
        <v>0.14749999999999999</v>
      </c>
      <c r="DN263" s="27">
        <f t="shared" si="1166"/>
        <v>0</v>
      </c>
      <c r="DO263" s="27">
        <f t="shared" si="1166"/>
        <v>3.6200000000000003E-2</v>
      </c>
      <c r="DP263" s="27">
        <f t="shared" si="1152"/>
        <v>3.6200000000000003E-2</v>
      </c>
      <c r="DQ263" s="27"/>
      <c r="DR263" s="29">
        <v>128.8603</v>
      </c>
      <c r="DS263" s="27">
        <f t="shared" si="1153"/>
        <v>8.3299999999999999E-2</v>
      </c>
      <c r="DT263" s="27">
        <f t="shared" si="1154"/>
        <v>0</v>
      </c>
      <c r="DU263" s="29">
        <v>2.8899999999999999E-2</v>
      </c>
      <c r="DV263" s="27">
        <f t="shared" si="1155"/>
        <v>2.8899999999999999E-2</v>
      </c>
      <c r="DW263" s="28"/>
      <c r="DX263" s="29">
        <v>129.68879999999999</v>
      </c>
      <c r="DY263" s="27">
        <f t="shared" si="1167"/>
        <v>8.3299999999999999E-2</v>
      </c>
      <c r="DZ263" s="27">
        <f t="shared" si="1167"/>
        <v>0</v>
      </c>
      <c r="EA263" s="27">
        <f t="shared" si="1167"/>
        <v>2.8899999999999999E-2</v>
      </c>
      <c r="EB263" s="27">
        <f t="shared" si="1157"/>
        <v>2.8899999999999999E-2</v>
      </c>
      <c r="EC263" s="27"/>
      <c r="ED263" s="27"/>
      <c r="EE263" s="27"/>
      <c r="EF263" s="27"/>
      <c r="EG263" s="27"/>
      <c r="EH263" s="27"/>
      <c r="EI263" s="27"/>
      <c r="EJ263" s="127" t="s">
        <v>30</v>
      </c>
      <c r="EK263" s="127"/>
      <c r="EL263" s="127"/>
      <c r="EM263" s="127"/>
      <c r="EN263" s="127"/>
      <c r="EO263" s="31"/>
      <c r="EP263" s="29">
        <v>3.0476999999999999</v>
      </c>
      <c r="EQ263" s="27">
        <v>0</v>
      </c>
      <c r="ER263" s="27">
        <v>0</v>
      </c>
      <c r="ES263" s="27">
        <v>0.1168</v>
      </c>
      <c r="ET263" s="27">
        <f t="shared" si="1158"/>
        <v>0.1168</v>
      </c>
      <c r="EU263" s="31"/>
      <c r="EV263" s="29">
        <v>6.4997999999999996</v>
      </c>
      <c r="EW263" s="27">
        <v>0</v>
      </c>
      <c r="EX263" s="27">
        <v>0</v>
      </c>
      <c r="EY263" s="27">
        <v>7.9100000000000004E-2</v>
      </c>
      <c r="EZ263" s="27">
        <f t="shared" si="1159"/>
        <v>7.9100000000000004E-2</v>
      </c>
      <c r="FA263" s="31"/>
      <c r="FB263" s="29">
        <v>21.623000000000001</v>
      </c>
      <c r="FC263" s="27">
        <v>0.14749999999999999</v>
      </c>
      <c r="FD263" s="27">
        <v>0</v>
      </c>
      <c r="FE263" s="27">
        <v>3.6200000000000003E-2</v>
      </c>
      <c r="FF263" s="27">
        <f t="shared" si="1160"/>
        <v>3.6200000000000003E-2</v>
      </c>
      <c r="FG263" s="31"/>
      <c r="FH263" s="29">
        <v>129.68879999999999</v>
      </c>
      <c r="FI263" s="27">
        <v>8.3299999999999999E-2</v>
      </c>
      <c r="FJ263" s="27">
        <v>0</v>
      </c>
      <c r="FK263" s="27">
        <v>2.8899999999999999E-2</v>
      </c>
      <c r="FL263" s="27">
        <f t="shared" si="1161"/>
        <v>2.8899999999999999E-2</v>
      </c>
      <c r="FM263" s="31"/>
      <c r="FN263" s="32">
        <f t="shared" si="1116"/>
        <v>12</v>
      </c>
      <c r="FO263" s="32">
        <f t="shared" si="1117"/>
        <v>2012</v>
      </c>
    </row>
    <row r="264" spans="2:274" s="50" customFormat="1" ht="15" x14ac:dyDescent="0.2">
      <c r="B264" s="37"/>
      <c r="C264" s="37"/>
      <c r="D264" s="38"/>
      <c r="E264" s="62" t="s">
        <v>40</v>
      </c>
      <c r="F264" s="76"/>
      <c r="G264" s="40"/>
      <c r="H264" s="38"/>
      <c r="I264" s="38"/>
      <c r="J264" s="62" t="str">
        <f>E264</f>
        <v>Rates changed on January 1, 2013 in UR-121</v>
      </c>
      <c r="L264" s="38"/>
      <c r="M264" s="38"/>
      <c r="N264" s="38"/>
      <c r="O264" s="64" t="str">
        <f>J264</f>
        <v>Rates changed on January 1, 2013 in UR-121</v>
      </c>
      <c r="P264" s="63"/>
      <c r="R264" s="38"/>
      <c r="S264" s="38"/>
      <c r="T264" s="64" t="str">
        <f>O264</f>
        <v>Rates changed on January 1, 2013 in UR-121</v>
      </c>
      <c r="U264" s="38"/>
      <c r="V264" s="38"/>
      <c r="X264" s="38"/>
      <c r="Y264" s="64" t="str">
        <f>T264</f>
        <v>Rates changed on January 1, 2013 in UR-121</v>
      </c>
      <c r="Z264" s="38"/>
      <c r="AA264" s="38"/>
      <c r="AB264" s="38"/>
      <c r="AD264" s="64" t="str">
        <f>Y264</f>
        <v>Rates changed on January 1, 2013 in UR-121</v>
      </c>
      <c r="AE264" s="39"/>
      <c r="AF264" s="40"/>
      <c r="AG264" s="38"/>
      <c r="AH264" s="38"/>
      <c r="BB264" s="54" t="str">
        <f>AD264</f>
        <v>Rates changed on January 1, 2013 in UR-121</v>
      </c>
      <c r="BC264" s="38"/>
      <c r="BD264" s="38"/>
      <c r="BE264" s="38"/>
      <c r="BF264" s="38"/>
      <c r="BG264" s="64" t="str">
        <f>AD264</f>
        <v>Rates changed on January 1, 2013 in UR-121</v>
      </c>
      <c r="BH264" s="39"/>
      <c r="BI264" s="38"/>
      <c r="BJ264" s="38"/>
      <c r="BK264" s="38"/>
      <c r="BL264" s="64" t="str">
        <f>BG264</f>
        <v>Rates changed on January 1, 2013 in UR-121</v>
      </c>
      <c r="BT264" s="39"/>
      <c r="BU264" s="41"/>
      <c r="BV264" s="41"/>
      <c r="BW264" s="65" t="str">
        <f>BL264</f>
        <v>Rates changed on January 1, 2013 in UR-121</v>
      </c>
      <c r="BY264" s="41"/>
      <c r="BZ264" s="54"/>
      <c r="CA264" s="38"/>
      <c r="CB264" s="64" t="str">
        <f>BW264</f>
        <v>Rates changed on January 1, 2013 in UR-121</v>
      </c>
      <c r="CD264" s="38"/>
      <c r="CE264" s="43"/>
      <c r="CF264" s="42"/>
      <c r="CG264" s="66" t="str">
        <f>CB264</f>
        <v>Rates changed on January 1, 2013 in UR-121</v>
      </c>
      <c r="CI264" s="38"/>
      <c r="CJ264" s="38"/>
      <c r="CK264" s="43"/>
      <c r="CL264" s="66" t="str">
        <f>CG264</f>
        <v>Rates changed on January 1, 2013 in UR-121</v>
      </c>
      <c r="CN264" s="40"/>
      <c r="CO264" s="40"/>
      <c r="CP264" s="45"/>
      <c r="CQ264" s="66" t="str">
        <f>CL264</f>
        <v>Rates changed on January 1, 2013 in UR-121</v>
      </c>
      <c r="CR264" s="40"/>
      <c r="CT264" s="40"/>
      <c r="CU264" s="45"/>
      <c r="CV264" s="66" t="str">
        <f>CQ264</f>
        <v>Rates changed on January 1, 2013 in UR-121</v>
      </c>
      <c r="CW264" s="40"/>
      <c r="CX264" s="40"/>
      <c r="CZ264" s="45"/>
      <c r="DA264" s="66" t="str">
        <f>CV264</f>
        <v>Rates changed on January 1, 2013 in UR-121</v>
      </c>
      <c r="DB264" s="40"/>
      <c r="DC264" s="46"/>
      <c r="DD264" s="40"/>
      <c r="DF264" s="66" t="str">
        <f>DA264</f>
        <v>Rates changed on January 1, 2013 in UR-121</v>
      </c>
      <c r="DG264" s="40"/>
      <c r="DH264" s="40"/>
      <c r="DI264" s="40"/>
      <c r="DJ264" s="66" t="str">
        <f>DF264</f>
        <v>Rates changed on January 1, 2013 in UR-121</v>
      </c>
      <c r="DK264" s="45"/>
      <c r="DL264" s="47"/>
      <c r="DM264" s="40"/>
      <c r="DN264" s="40"/>
      <c r="DO264" s="66" t="str">
        <f>DJ264</f>
        <v>Rates changed on January 1, 2013 in UR-121</v>
      </c>
      <c r="DP264" s="40"/>
      <c r="DQ264" s="40"/>
      <c r="DR264" s="54"/>
      <c r="DS264" s="66" t="str">
        <f>DO264</f>
        <v>Rates changed on January 1, 2013 in UR-121</v>
      </c>
      <c r="DU264" s="46"/>
      <c r="DV264" s="40"/>
      <c r="DW264" s="66" t="str">
        <f>DS264</f>
        <v>Rates changed on January 1, 2013 in UR-121</v>
      </c>
      <c r="DX264" s="44"/>
      <c r="DZ264" s="66"/>
      <c r="EA264" s="40"/>
      <c r="EB264" s="67" t="str">
        <f>DS264</f>
        <v>Rates changed on January 1, 2013 in UR-121</v>
      </c>
      <c r="EC264" s="40"/>
      <c r="ED264" s="40"/>
      <c r="EE264" s="40"/>
      <c r="EF264" s="40"/>
      <c r="EG264" s="40"/>
      <c r="EH264" s="40"/>
      <c r="EI264" s="40"/>
      <c r="EK264" s="41"/>
      <c r="EL264" s="67" t="str">
        <f>EB264</f>
        <v>Rates changed on January 1, 2013 in UR-121</v>
      </c>
      <c r="EM264" s="41"/>
      <c r="EN264" s="41"/>
      <c r="EP264" s="67" t="str">
        <f>EL264</f>
        <v>Rates changed on January 1, 2013 in UR-121</v>
      </c>
      <c r="EQ264" s="38"/>
      <c r="ER264" s="38"/>
      <c r="ES264" s="38"/>
      <c r="ET264" s="67" t="str">
        <f>EP264</f>
        <v>Rates changed on January 1, 2013 in UR-121</v>
      </c>
      <c r="EU264" s="41"/>
      <c r="EV264" s="42"/>
      <c r="EW264" s="38"/>
      <c r="EX264" s="67" t="str">
        <f>ET264</f>
        <v>Rates changed on January 1, 2013 in UR-121</v>
      </c>
      <c r="EZ264" s="38"/>
      <c r="FA264" s="41"/>
      <c r="FB264" s="67" t="str">
        <f>EX264</f>
        <v>Rates changed on January 1, 2013 in UR-121</v>
      </c>
      <c r="FC264" s="38"/>
      <c r="FE264" s="38"/>
      <c r="FF264" s="67" t="str">
        <f>FB264</f>
        <v>Rates changed on January 1, 2013 in UR-121</v>
      </c>
      <c r="FG264" s="41"/>
      <c r="FH264" s="42"/>
      <c r="FJ264" s="67" t="str">
        <f>FF264</f>
        <v>Rates changed on January 1, 2013 in UR-121</v>
      </c>
      <c r="FK264" s="38"/>
      <c r="FL264" s="38"/>
      <c r="FM264" s="48"/>
      <c r="FN264" s="49"/>
      <c r="FO264" s="49"/>
      <c r="FP264" s="51"/>
      <c r="FQ264" s="51"/>
      <c r="FR264" s="51"/>
      <c r="FS264" s="51"/>
      <c r="FT264" s="51"/>
      <c r="FU264" s="51"/>
      <c r="FV264" s="51"/>
      <c r="FW264" s="51"/>
      <c r="FX264" s="51"/>
      <c r="FY264" s="51"/>
      <c r="FZ264" s="51"/>
      <c r="GA264" s="51"/>
      <c r="GB264" s="51"/>
      <c r="GC264" s="51"/>
      <c r="GD264" s="51"/>
      <c r="GE264" s="51"/>
      <c r="GF264" s="51"/>
      <c r="GG264" s="51"/>
      <c r="GH264" s="51"/>
      <c r="GI264" s="51"/>
      <c r="GJ264" s="51"/>
      <c r="GK264" s="51"/>
      <c r="GL264" s="51"/>
      <c r="GM264" s="51"/>
      <c r="GN264" s="51"/>
      <c r="GO264" s="51"/>
      <c r="GP264" s="51"/>
      <c r="GQ264" s="51"/>
      <c r="GR264" s="51"/>
      <c r="GS264" s="51"/>
      <c r="GT264" s="51"/>
      <c r="GU264" s="51"/>
      <c r="GV264" s="51"/>
      <c r="GW264" s="51"/>
      <c r="GX264" s="51"/>
      <c r="GY264" s="51"/>
      <c r="GZ264" s="51"/>
      <c r="HA264" s="51"/>
      <c r="HB264" s="51"/>
      <c r="HC264" s="51"/>
      <c r="HD264" s="51"/>
      <c r="HE264" s="51"/>
      <c r="HF264" s="51"/>
      <c r="HG264" s="51"/>
      <c r="HH264" s="51"/>
      <c r="HI264" s="51"/>
      <c r="HJ264" s="51"/>
      <c r="HK264" s="51"/>
      <c r="HL264" s="51"/>
      <c r="HM264" s="51"/>
      <c r="HN264" s="51"/>
      <c r="HO264" s="51"/>
      <c r="HP264" s="51"/>
      <c r="HQ264" s="51"/>
      <c r="HR264" s="51"/>
      <c r="HS264" s="51"/>
      <c r="HT264" s="51"/>
      <c r="HU264" s="51"/>
      <c r="HV264" s="51"/>
      <c r="HW264" s="51"/>
      <c r="HX264" s="51"/>
      <c r="HY264" s="51"/>
      <c r="HZ264" s="51"/>
      <c r="IA264" s="51"/>
      <c r="IB264" s="51"/>
      <c r="IC264" s="51"/>
      <c r="ID264" s="51"/>
      <c r="IE264" s="51"/>
      <c r="IF264" s="51"/>
      <c r="IG264" s="51"/>
      <c r="IH264" s="51"/>
      <c r="II264" s="51"/>
      <c r="IJ264" s="51"/>
      <c r="IK264" s="51"/>
      <c r="IL264" s="51"/>
      <c r="IM264" s="51"/>
      <c r="IN264" s="51"/>
      <c r="IO264" s="51"/>
      <c r="IP264" s="51"/>
      <c r="IQ264" s="51"/>
      <c r="IR264" s="51"/>
      <c r="IS264" s="51"/>
      <c r="IT264" s="51"/>
      <c r="IU264" s="51"/>
      <c r="IV264" s="51"/>
      <c r="IW264" s="51"/>
      <c r="IX264" s="51"/>
      <c r="IY264" s="51"/>
      <c r="IZ264" s="51"/>
      <c r="JA264" s="51"/>
      <c r="JB264" s="51"/>
      <c r="JC264" s="51"/>
      <c r="JD264" s="51"/>
      <c r="JE264" s="51"/>
      <c r="JF264" s="51"/>
      <c r="JG264" s="51"/>
      <c r="JH264" s="51"/>
      <c r="JI264" s="51"/>
      <c r="JJ264" s="51"/>
      <c r="JK264" s="51"/>
      <c r="JL264" s="51"/>
      <c r="JM264" s="51"/>
      <c r="JN264" s="51"/>
    </row>
    <row r="265" spans="2:274" s="74" customFormat="1" ht="15" x14ac:dyDescent="0.2">
      <c r="B265" s="73">
        <v>2013</v>
      </c>
      <c r="C265" s="73">
        <v>1</v>
      </c>
      <c r="D265" s="63"/>
      <c r="E265" s="68">
        <v>0.2301</v>
      </c>
      <c r="F265" s="63">
        <v>0.4844</v>
      </c>
      <c r="G265" s="63">
        <f t="shared" ref="G265:G276" si="1168">0.234+0.0007+0.0265</f>
        <v>0.26120000000000004</v>
      </c>
      <c r="H265" s="63">
        <f t="shared" ref="H265:H270" si="1169">(F265+G265)</f>
        <v>0.74560000000000004</v>
      </c>
      <c r="I265" s="63"/>
      <c r="J265" s="68">
        <v>0.2301</v>
      </c>
      <c r="K265" s="63">
        <f t="shared" ref="K265:K270" si="1170">+F265</f>
        <v>0.4844</v>
      </c>
      <c r="L265" s="63">
        <f t="shared" ref="L265:L276" si="1171">0.234+0.0007+0.0265</f>
        <v>0.26120000000000004</v>
      </c>
      <c r="M265" s="63">
        <f t="shared" ref="M265:M270" si="1172">(K265+L265)</f>
        <v>0.74560000000000004</v>
      </c>
      <c r="N265" s="63"/>
      <c r="O265" s="68">
        <v>0.69040000000000001</v>
      </c>
      <c r="P265" s="63">
        <f t="shared" ref="P265:P270" si="1173">+F265</f>
        <v>0.4844</v>
      </c>
      <c r="Q265" s="63">
        <f t="shared" ref="Q265:Q276" si="1174">0.114+0.0007+0.0245</f>
        <v>0.13920000000000002</v>
      </c>
      <c r="R265" s="63">
        <f t="shared" ref="R265:R270" si="1175">(P265+Q265)</f>
        <v>0.62360000000000004</v>
      </c>
      <c r="S265" s="63"/>
      <c r="T265" s="68">
        <v>3.1233</v>
      </c>
      <c r="U265" s="63">
        <f t="shared" ref="U265:U270" si="1176">+P265</f>
        <v>0.4844</v>
      </c>
      <c r="V265" s="63">
        <f t="shared" ref="V265:V276" si="1177">0.0732+0.0007+0.0245</f>
        <v>9.8400000000000015E-2</v>
      </c>
      <c r="W265" s="63">
        <f t="shared" ref="W265:W270" si="1178">(U265+V265)</f>
        <v>0.58279999999999998</v>
      </c>
      <c r="X265" s="63"/>
      <c r="Y265" s="68">
        <v>20.1205</v>
      </c>
      <c r="Z265" s="63">
        <v>0.14749999999999999</v>
      </c>
      <c r="AA265" s="63">
        <f t="shared" ref="AA265:AA270" si="1179">+U265</f>
        <v>0.4844</v>
      </c>
      <c r="AB265" s="63">
        <f t="shared" ref="AB265:AB276" si="1180">0.0352+0.0007+0.0175</f>
        <v>5.3400000000000003E-2</v>
      </c>
      <c r="AC265" s="63">
        <f t="shared" ref="AC265:AC270" si="1181">(AA265+AB265)</f>
        <v>0.53780000000000006</v>
      </c>
      <c r="AD265" s="63"/>
      <c r="AE265" s="68">
        <v>4.9973000000000001</v>
      </c>
      <c r="AF265" s="69">
        <v>0.34339999999999998</v>
      </c>
      <c r="AG265" s="63">
        <f t="shared" ref="AG265:AG276" si="1182">0.0782+0.0007+0.0205</f>
        <v>9.9400000000000016E-2</v>
      </c>
      <c r="AH265" s="63">
        <f t="shared" ref="AH265:AH270" si="1183">(AF265+AG265)</f>
        <v>0.44279999999999997</v>
      </c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8">
        <v>20.1205</v>
      </c>
      <c r="BC265" s="63">
        <f t="shared" ref="BC265:BC276" si="1184">Z265</f>
        <v>0.14749999999999999</v>
      </c>
      <c r="BD265" s="63">
        <f t="shared" ref="BD265:BD276" si="1185">+AF265</f>
        <v>0.34339999999999998</v>
      </c>
      <c r="BE265" s="63">
        <f t="shared" ref="BE265:BE276" si="1186">0.0352+0.0007+0.016</f>
        <v>5.1900000000000002E-2</v>
      </c>
      <c r="BF265" s="63">
        <f t="shared" ref="BF265:BF270" si="1187">(BD265+BE265)</f>
        <v>0.39529999999999998</v>
      </c>
      <c r="BG265" s="63"/>
      <c r="BH265" s="68">
        <v>128.18629999999999</v>
      </c>
      <c r="BI265" s="63">
        <v>8.3299999999999999E-2</v>
      </c>
      <c r="BJ265" s="63">
        <f t="shared" ref="BJ265:BJ270" si="1188">+BD265</f>
        <v>0.34339999999999998</v>
      </c>
      <c r="BK265" s="63">
        <f t="shared" ref="BK265:BK276" si="1189">0.0278+0.0007+0.016</f>
        <v>4.4499999999999998E-2</v>
      </c>
      <c r="BL265" s="63">
        <f t="shared" ref="BL265:BL270" si="1190">(BJ265+BK265)</f>
        <v>0.38789999999999997</v>
      </c>
      <c r="BM265" s="63"/>
      <c r="BN265" s="63"/>
      <c r="BO265" s="63"/>
      <c r="BP265" s="63"/>
      <c r="BQ265" s="63"/>
      <c r="BR265" s="63"/>
      <c r="BS265" s="63"/>
      <c r="BT265" s="131" t="s">
        <v>30</v>
      </c>
      <c r="BU265" s="131"/>
      <c r="BV265" s="131"/>
      <c r="BW265" s="131"/>
      <c r="BX265" s="131"/>
      <c r="BY265" s="75"/>
      <c r="BZ265" s="68">
        <v>4.9973000000000001</v>
      </c>
      <c r="CA265" s="63">
        <v>0</v>
      </c>
      <c r="CB265" s="63">
        <f t="shared" ref="CB265:CB270" si="1191">+BJ265</f>
        <v>0.34339999999999998</v>
      </c>
      <c r="CC265" s="63">
        <f t="shared" ref="CC265:CC276" si="1192">0.0782+0.0007+0.0205</f>
        <v>9.9400000000000016E-2</v>
      </c>
      <c r="CD265" s="63">
        <f t="shared" ref="CD265:CD270" si="1193">CB265+CC265</f>
        <v>0.44279999999999997</v>
      </c>
      <c r="CE265" s="71"/>
      <c r="CF265" s="68">
        <v>230.53149999999999</v>
      </c>
      <c r="CG265" s="63">
        <v>6.4899999999999999E-2</v>
      </c>
      <c r="CH265" s="63">
        <f t="shared" ref="CH265:CH270" si="1194">CB265</f>
        <v>0.34339999999999998</v>
      </c>
      <c r="CI265" s="63">
        <f t="shared" ref="CI265:CI276" si="1195">0.0137+0.0007+0.0135</f>
        <v>2.7900000000000001E-2</v>
      </c>
      <c r="CJ265" s="63">
        <f t="shared" ref="CJ265:CJ270" si="1196">CH265+CI265</f>
        <v>0.37129999999999996</v>
      </c>
      <c r="CK265" s="71"/>
      <c r="CL265" s="68">
        <v>2.2191999999999998</v>
      </c>
      <c r="CM265" s="63">
        <v>0</v>
      </c>
      <c r="CN265" s="63">
        <f t="shared" ref="CN265:CN276" si="1197">0.1159+0.0007</f>
        <v>0.11660000000000001</v>
      </c>
      <c r="CO265" s="63">
        <f t="shared" ref="CO265:CO270" si="1198">(CM265+CN265)</f>
        <v>0.11660000000000001</v>
      </c>
      <c r="CP265" s="71"/>
      <c r="CQ265" s="68">
        <v>2.7780999999999998</v>
      </c>
      <c r="CR265" s="63">
        <f t="shared" ref="CR265:CS267" si="1199">+CM265</f>
        <v>0</v>
      </c>
      <c r="CS265" s="63">
        <f t="shared" si="1199"/>
        <v>0.11660000000000001</v>
      </c>
      <c r="CT265" s="63">
        <f t="shared" ref="CT265:CT270" si="1200">(CR265+CS265)</f>
        <v>0.11660000000000001</v>
      </c>
      <c r="CU265" s="71"/>
      <c r="CV265" s="68">
        <v>5.6712999999999996</v>
      </c>
      <c r="CW265" s="63">
        <f t="shared" ref="CW265:CW270" si="1201">+CR265</f>
        <v>0</v>
      </c>
      <c r="CX265" s="63">
        <f t="shared" ref="CX265:CX276" si="1202">0.0782+0.0007</f>
        <v>7.8900000000000012E-2</v>
      </c>
      <c r="CY265" s="63">
        <f t="shared" ref="CY265:CY270" si="1203">(CW265+CX265)</f>
        <v>7.8900000000000012E-2</v>
      </c>
      <c r="CZ265" s="71"/>
      <c r="DA265" s="68">
        <v>6.2302</v>
      </c>
      <c r="DB265" s="63">
        <f t="shared" ref="DB265:DC267" si="1204">+CW265</f>
        <v>0</v>
      </c>
      <c r="DC265" s="68">
        <f t="shared" si="1204"/>
        <v>7.8900000000000012E-2</v>
      </c>
      <c r="DD265" s="63">
        <f t="shared" ref="DD265:DD270" si="1205">(DB265+DC265)</f>
        <v>7.8900000000000012E-2</v>
      </c>
      <c r="DE265" s="63"/>
      <c r="DF265" s="68">
        <v>20.794499999999999</v>
      </c>
      <c r="DG265" s="63">
        <f t="shared" ref="DG265:DG270" si="1206">+BC265</f>
        <v>0.14749999999999999</v>
      </c>
      <c r="DH265" s="63">
        <f t="shared" ref="DH265:DH270" si="1207">+DB265</f>
        <v>0</v>
      </c>
      <c r="DI265" s="63">
        <f t="shared" ref="DI265:DI276" si="1208">0.0352+0.0007</f>
        <v>3.5900000000000001E-2</v>
      </c>
      <c r="DJ265" s="63">
        <f t="shared" ref="DJ265:DJ270" si="1209">(DH265+DI265)</f>
        <v>3.5900000000000001E-2</v>
      </c>
      <c r="DK265" s="71"/>
      <c r="DL265" s="68">
        <v>21.353400000000001</v>
      </c>
      <c r="DM265" s="63">
        <f t="shared" ref="DM265:DO266" si="1210">+DG265</f>
        <v>0.14749999999999999</v>
      </c>
      <c r="DN265" s="63">
        <f t="shared" si="1210"/>
        <v>0</v>
      </c>
      <c r="DO265" s="63">
        <f t="shared" si="1210"/>
        <v>3.5900000000000001E-2</v>
      </c>
      <c r="DP265" s="63">
        <f t="shared" ref="DP265:DP270" si="1211">(DN265+DO265)</f>
        <v>3.5900000000000001E-2</v>
      </c>
      <c r="DQ265" s="63"/>
      <c r="DR265" s="68">
        <v>128.8603</v>
      </c>
      <c r="DS265" s="63">
        <f t="shared" ref="DS265:DS270" si="1212">+BI265</f>
        <v>8.3299999999999999E-2</v>
      </c>
      <c r="DT265" s="63">
        <f t="shared" ref="DT265:DT270" si="1213">+DN265</f>
        <v>0</v>
      </c>
      <c r="DU265" s="68">
        <f t="shared" ref="DU265:DU276" si="1214">0.0278+0.0007</f>
        <v>2.8499999999999998E-2</v>
      </c>
      <c r="DV265" s="63">
        <f t="shared" ref="DV265:DV270" si="1215">(DT265+DU265)</f>
        <v>2.8499999999999998E-2</v>
      </c>
      <c r="DW265" s="71"/>
      <c r="DX265" s="68">
        <v>129.41919999999999</v>
      </c>
      <c r="DY265" s="63">
        <f t="shared" ref="DY265:EA266" si="1216">+DS265</f>
        <v>8.3299999999999999E-2</v>
      </c>
      <c r="DZ265" s="63">
        <f t="shared" si="1216"/>
        <v>0</v>
      </c>
      <c r="EA265" s="63">
        <f t="shared" si="1216"/>
        <v>2.8499999999999998E-2</v>
      </c>
      <c r="EB265" s="63">
        <f t="shared" ref="EB265:EB270" si="1217">(DZ265+EA265)</f>
        <v>2.8499999999999998E-2</v>
      </c>
      <c r="EC265" s="63"/>
      <c r="ED265" s="63"/>
      <c r="EE265" s="63"/>
      <c r="EF265" s="63"/>
      <c r="EG265" s="63"/>
      <c r="EH265" s="63"/>
      <c r="EI265" s="63"/>
      <c r="EJ265" s="131" t="s">
        <v>30</v>
      </c>
      <c r="EK265" s="131"/>
      <c r="EL265" s="131"/>
      <c r="EM265" s="131"/>
      <c r="EN265" s="131"/>
      <c r="EO265" s="75"/>
      <c r="EP265" s="68">
        <v>2.7780999999999998</v>
      </c>
      <c r="EQ265" s="63">
        <v>0</v>
      </c>
      <c r="ER265" s="63">
        <v>0</v>
      </c>
      <c r="ES265" s="63">
        <f t="shared" ref="ES265:ES276" si="1218">0.1159+0.0007</f>
        <v>0.11660000000000001</v>
      </c>
      <c r="ET265" s="63">
        <f t="shared" ref="ET265:ET270" si="1219">ER265+ES265</f>
        <v>0.11660000000000001</v>
      </c>
      <c r="EU265" s="75"/>
      <c r="EV265" s="68">
        <v>6.2302</v>
      </c>
      <c r="EW265" s="63">
        <v>0</v>
      </c>
      <c r="EX265" s="63">
        <v>0</v>
      </c>
      <c r="EY265" s="63">
        <f t="shared" ref="EY265:EY276" si="1220">0.0782+0.0007</f>
        <v>7.8900000000000012E-2</v>
      </c>
      <c r="EZ265" s="63">
        <f t="shared" ref="EZ265:EZ270" si="1221">EX265+EY265</f>
        <v>7.8900000000000012E-2</v>
      </c>
      <c r="FA265" s="75"/>
      <c r="FB265" s="68">
        <v>21.353400000000001</v>
      </c>
      <c r="FC265" s="63">
        <v>0.14749999999999999</v>
      </c>
      <c r="FD265" s="63">
        <v>0</v>
      </c>
      <c r="FE265" s="63">
        <f t="shared" ref="FE265:FE276" si="1222">0.0352+0.0007</f>
        <v>3.5900000000000001E-2</v>
      </c>
      <c r="FF265" s="63">
        <f t="shared" ref="FF265:FF270" si="1223">FD265+FE265</f>
        <v>3.5900000000000001E-2</v>
      </c>
      <c r="FG265" s="75"/>
      <c r="FH265" s="68">
        <v>129.41919999999999</v>
      </c>
      <c r="FI265" s="63">
        <v>8.3299999999999999E-2</v>
      </c>
      <c r="FJ265" s="63">
        <v>0</v>
      </c>
      <c r="FK265" s="63">
        <f t="shared" ref="FK265:FK276" si="1224">0.0278+0.0007</f>
        <v>2.8499999999999998E-2</v>
      </c>
      <c r="FL265" s="63">
        <f t="shared" ref="FL265:FL270" si="1225">FJ265+FK265</f>
        <v>2.8499999999999998E-2</v>
      </c>
      <c r="FM265" s="75"/>
      <c r="FN265" s="73">
        <f t="shared" ref="FN265:FN276" si="1226">+C265</f>
        <v>1</v>
      </c>
      <c r="FO265" s="73">
        <f t="shared" ref="FO265:FO276" si="1227">+B265</f>
        <v>2013</v>
      </c>
      <c r="FP265" s="51"/>
      <c r="FQ265" s="51"/>
      <c r="FR265" s="51"/>
      <c r="FS265" s="51"/>
      <c r="FT265" s="51"/>
      <c r="FU265" s="51"/>
      <c r="FV265" s="51"/>
      <c r="FW265" s="51"/>
      <c r="FX265" s="51"/>
      <c r="FY265" s="51"/>
      <c r="FZ265" s="51"/>
      <c r="GA265" s="51"/>
      <c r="GB265" s="51"/>
      <c r="GC265" s="51"/>
      <c r="GD265" s="51"/>
      <c r="GE265" s="51"/>
      <c r="GF265" s="51"/>
      <c r="GG265" s="51"/>
      <c r="GH265" s="51"/>
      <c r="GI265" s="51"/>
      <c r="GJ265" s="51"/>
      <c r="GK265" s="51"/>
      <c r="GL265" s="51"/>
      <c r="GM265" s="51"/>
      <c r="GN265" s="51"/>
      <c r="GO265" s="51"/>
      <c r="GP265" s="51"/>
      <c r="GQ265" s="51"/>
      <c r="GR265" s="51"/>
      <c r="GS265" s="51"/>
      <c r="GT265" s="51"/>
      <c r="GU265" s="51"/>
      <c r="GV265" s="51"/>
      <c r="GW265" s="51"/>
      <c r="GX265" s="51"/>
      <c r="GY265" s="51"/>
      <c r="GZ265" s="51"/>
      <c r="HA265" s="51"/>
      <c r="HB265" s="51"/>
      <c r="HC265" s="51"/>
      <c r="HD265" s="51"/>
      <c r="HE265" s="51"/>
      <c r="HF265" s="51"/>
      <c r="HG265" s="51"/>
      <c r="HH265" s="51"/>
      <c r="HI265" s="51"/>
      <c r="HJ265" s="51"/>
      <c r="HK265" s="51"/>
      <c r="HL265" s="51"/>
      <c r="HM265" s="51"/>
      <c r="HN265" s="51"/>
      <c r="HO265" s="51"/>
      <c r="HP265" s="51"/>
      <c r="HQ265" s="51"/>
      <c r="HR265" s="51"/>
      <c r="HS265" s="51"/>
      <c r="HT265" s="51"/>
      <c r="HU265" s="51"/>
      <c r="HV265" s="51"/>
      <c r="HW265" s="51"/>
      <c r="HX265" s="51"/>
      <c r="HY265" s="51"/>
      <c r="HZ265" s="51"/>
      <c r="IA265" s="51"/>
      <c r="IB265" s="51"/>
      <c r="IC265" s="51"/>
      <c r="ID265" s="51"/>
      <c r="IE265" s="51"/>
      <c r="IF265" s="51"/>
      <c r="IG265" s="51"/>
      <c r="IH265" s="51"/>
      <c r="II265" s="51"/>
      <c r="IJ265" s="51"/>
      <c r="IK265" s="51"/>
      <c r="IL265" s="51"/>
      <c r="IM265" s="51"/>
      <c r="IN265" s="51"/>
      <c r="IO265" s="51"/>
      <c r="IP265" s="51"/>
      <c r="IQ265" s="51"/>
      <c r="IR265" s="51"/>
      <c r="IS265" s="51"/>
      <c r="IT265" s="51"/>
      <c r="IU265" s="51"/>
      <c r="IV265" s="51"/>
      <c r="IW265" s="51"/>
      <c r="IX265" s="51"/>
      <c r="IY265" s="51"/>
      <c r="IZ265" s="51"/>
      <c r="JA265" s="51"/>
      <c r="JB265" s="51"/>
      <c r="JC265" s="51"/>
      <c r="JD265" s="51"/>
      <c r="JE265" s="51"/>
      <c r="JF265" s="51"/>
      <c r="JG265" s="51"/>
      <c r="JH265" s="51"/>
      <c r="JI265" s="51"/>
      <c r="JJ265" s="51"/>
      <c r="JK265" s="51"/>
      <c r="JL265" s="51"/>
      <c r="JM265" s="51"/>
      <c r="JN265" s="51"/>
    </row>
    <row r="266" spans="2:274" ht="15" x14ac:dyDescent="0.2">
      <c r="B266" s="32">
        <v>2013</v>
      </c>
      <c r="C266" s="32">
        <v>2</v>
      </c>
      <c r="D266" s="27"/>
      <c r="E266" s="29">
        <v>0.2301</v>
      </c>
      <c r="F266" s="27">
        <v>0.49740000000000001</v>
      </c>
      <c r="G266" s="27">
        <f t="shared" si="1168"/>
        <v>0.26120000000000004</v>
      </c>
      <c r="H266" s="27">
        <f t="shared" si="1169"/>
        <v>0.75860000000000005</v>
      </c>
      <c r="I266" s="27"/>
      <c r="J266" s="29">
        <v>0.2301</v>
      </c>
      <c r="K266" s="27">
        <f t="shared" si="1170"/>
        <v>0.49740000000000001</v>
      </c>
      <c r="L266" s="27">
        <f t="shared" si="1171"/>
        <v>0.26120000000000004</v>
      </c>
      <c r="M266" s="27">
        <f t="shared" si="1172"/>
        <v>0.75860000000000005</v>
      </c>
      <c r="N266" s="27"/>
      <c r="O266" s="29">
        <v>0.69040000000000001</v>
      </c>
      <c r="P266" s="27">
        <f t="shared" si="1173"/>
        <v>0.49740000000000001</v>
      </c>
      <c r="Q266" s="27">
        <f t="shared" si="1174"/>
        <v>0.13920000000000002</v>
      </c>
      <c r="R266" s="27">
        <f t="shared" si="1175"/>
        <v>0.63660000000000005</v>
      </c>
      <c r="S266" s="27"/>
      <c r="T266" s="29">
        <v>3.1233</v>
      </c>
      <c r="U266" s="27">
        <f t="shared" si="1176"/>
        <v>0.49740000000000001</v>
      </c>
      <c r="V266" s="27">
        <f t="shared" si="1177"/>
        <v>9.8400000000000015E-2</v>
      </c>
      <c r="W266" s="27">
        <f t="shared" si="1178"/>
        <v>0.5958</v>
      </c>
      <c r="X266" s="27"/>
      <c r="Y266" s="29">
        <v>20.1205</v>
      </c>
      <c r="Z266" s="27">
        <v>0.14749999999999999</v>
      </c>
      <c r="AA266" s="27">
        <f t="shared" si="1179"/>
        <v>0.49740000000000001</v>
      </c>
      <c r="AB266" s="27">
        <f t="shared" si="1180"/>
        <v>5.3400000000000003E-2</v>
      </c>
      <c r="AC266" s="27">
        <f t="shared" si="1181"/>
        <v>0.55079999999999996</v>
      </c>
      <c r="AD266" s="27"/>
      <c r="AE266" s="29">
        <v>4.9973000000000001</v>
      </c>
      <c r="AF266" s="52">
        <v>0.3412</v>
      </c>
      <c r="AG266" s="27">
        <f t="shared" si="1182"/>
        <v>9.9400000000000016E-2</v>
      </c>
      <c r="AH266" s="27">
        <f t="shared" si="1183"/>
        <v>0.44059999999999999</v>
      </c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9">
        <v>20.1205</v>
      </c>
      <c r="BC266" s="27">
        <f t="shared" si="1184"/>
        <v>0.14749999999999999</v>
      </c>
      <c r="BD266" s="27">
        <f t="shared" si="1185"/>
        <v>0.3412</v>
      </c>
      <c r="BE266" s="27">
        <f t="shared" si="1186"/>
        <v>5.1900000000000002E-2</v>
      </c>
      <c r="BF266" s="27">
        <f t="shared" si="1187"/>
        <v>0.3931</v>
      </c>
      <c r="BG266" s="27"/>
      <c r="BH266" s="29">
        <v>128.18629999999999</v>
      </c>
      <c r="BI266" s="27">
        <v>8.3299999999999999E-2</v>
      </c>
      <c r="BJ266" s="27">
        <f t="shared" si="1188"/>
        <v>0.3412</v>
      </c>
      <c r="BK266" s="27">
        <f t="shared" si="1189"/>
        <v>4.4499999999999998E-2</v>
      </c>
      <c r="BL266" s="27">
        <f t="shared" si="1190"/>
        <v>0.38569999999999999</v>
      </c>
      <c r="BM266" s="27"/>
      <c r="BN266" s="27"/>
      <c r="BO266" s="27"/>
      <c r="BP266" s="27"/>
      <c r="BQ266" s="27"/>
      <c r="BR266" s="27"/>
      <c r="BS266" s="27"/>
      <c r="BT266" s="127" t="s">
        <v>30</v>
      </c>
      <c r="BU266" s="127"/>
      <c r="BV266" s="127"/>
      <c r="BW266" s="127"/>
      <c r="BX266" s="127"/>
      <c r="BY266" s="31"/>
      <c r="BZ266" s="29">
        <v>4.9973000000000001</v>
      </c>
      <c r="CA266" s="27">
        <v>0</v>
      </c>
      <c r="CB266" s="27">
        <f t="shared" si="1191"/>
        <v>0.3412</v>
      </c>
      <c r="CC266" s="27">
        <f t="shared" si="1192"/>
        <v>9.9400000000000016E-2</v>
      </c>
      <c r="CD266" s="27">
        <f t="shared" si="1193"/>
        <v>0.44059999999999999</v>
      </c>
      <c r="CE266" s="28"/>
      <c r="CF266" s="29">
        <v>230.53149999999999</v>
      </c>
      <c r="CG266" s="27">
        <v>6.4899999999999999E-2</v>
      </c>
      <c r="CH266" s="27">
        <f t="shared" si="1194"/>
        <v>0.3412</v>
      </c>
      <c r="CI266" s="27">
        <f t="shared" si="1195"/>
        <v>2.7900000000000001E-2</v>
      </c>
      <c r="CJ266" s="27">
        <f t="shared" si="1196"/>
        <v>0.36909999999999998</v>
      </c>
      <c r="CK266" s="28"/>
      <c r="CL266" s="29">
        <v>2.2191999999999998</v>
      </c>
      <c r="CM266" s="27">
        <v>0</v>
      </c>
      <c r="CN266" s="27">
        <f t="shared" si="1197"/>
        <v>0.11660000000000001</v>
      </c>
      <c r="CO266" s="27">
        <f t="shared" si="1198"/>
        <v>0.11660000000000001</v>
      </c>
      <c r="CP266" s="28"/>
      <c r="CQ266" s="29">
        <v>2.7780999999999998</v>
      </c>
      <c r="CR266" s="27">
        <f t="shared" si="1199"/>
        <v>0</v>
      </c>
      <c r="CS266" s="27">
        <f t="shared" si="1199"/>
        <v>0.11660000000000001</v>
      </c>
      <c r="CT266" s="27">
        <f t="shared" si="1200"/>
        <v>0.11660000000000001</v>
      </c>
      <c r="CU266" s="28"/>
      <c r="CV266" s="29">
        <v>5.6712999999999996</v>
      </c>
      <c r="CW266" s="27">
        <f t="shared" si="1201"/>
        <v>0</v>
      </c>
      <c r="CX266" s="27">
        <f t="shared" si="1202"/>
        <v>7.8900000000000012E-2</v>
      </c>
      <c r="CY266" s="27">
        <f t="shared" si="1203"/>
        <v>7.8900000000000012E-2</v>
      </c>
      <c r="CZ266" s="28"/>
      <c r="DA266" s="29">
        <v>6.2302</v>
      </c>
      <c r="DB266" s="27">
        <f t="shared" si="1204"/>
        <v>0</v>
      </c>
      <c r="DC266" s="29">
        <f t="shared" si="1204"/>
        <v>7.8900000000000012E-2</v>
      </c>
      <c r="DD266" s="27">
        <f t="shared" si="1205"/>
        <v>7.8900000000000012E-2</v>
      </c>
      <c r="DE266" s="27"/>
      <c r="DF266" s="29">
        <v>20.794499999999999</v>
      </c>
      <c r="DG266" s="27">
        <f t="shared" si="1206"/>
        <v>0.14749999999999999</v>
      </c>
      <c r="DH266" s="27">
        <f t="shared" si="1207"/>
        <v>0</v>
      </c>
      <c r="DI266" s="27">
        <f t="shared" si="1208"/>
        <v>3.5900000000000001E-2</v>
      </c>
      <c r="DJ266" s="27">
        <f t="shared" si="1209"/>
        <v>3.5900000000000001E-2</v>
      </c>
      <c r="DK266" s="28"/>
      <c r="DL266" s="29">
        <v>21.353400000000001</v>
      </c>
      <c r="DM266" s="27">
        <f t="shared" si="1210"/>
        <v>0.14749999999999999</v>
      </c>
      <c r="DN266" s="27">
        <f t="shared" si="1210"/>
        <v>0</v>
      </c>
      <c r="DO266" s="27">
        <f t="shared" si="1210"/>
        <v>3.5900000000000001E-2</v>
      </c>
      <c r="DP266" s="27">
        <f t="shared" si="1211"/>
        <v>3.5900000000000001E-2</v>
      </c>
      <c r="DQ266" s="27"/>
      <c r="DR266" s="29">
        <v>128.8603</v>
      </c>
      <c r="DS266" s="27">
        <f t="shared" si="1212"/>
        <v>8.3299999999999999E-2</v>
      </c>
      <c r="DT266" s="27">
        <f t="shared" si="1213"/>
        <v>0</v>
      </c>
      <c r="DU266" s="29">
        <f t="shared" si="1214"/>
        <v>2.8499999999999998E-2</v>
      </c>
      <c r="DV266" s="27">
        <f t="shared" si="1215"/>
        <v>2.8499999999999998E-2</v>
      </c>
      <c r="DW266" s="28"/>
      <c r="DX266" s="29">
        <v>129.41919999999999</v>
      </c>
      <c r="DY266" s="27">
        <f t="shared" si="1216"/>
        <v>8.3299999999999999E-2</v>
      </c>
      <c r="DZ266" s="27">
        <f t="shared" si="1216"/>
        <v>0</v>
      </c>
      <c r="EA266" s="27">
        <f t="shared" si="1216"/>
        <v>2.8499999999999998E-2</v>
      </c>
      <c r="EB266" s="27">
        <f t="shared" si="1217"/>
        <v>2.8499999999999998E-2</v>
      </c>
      <c r="EC266" s="27"/>
      <c r="ED266" s="27"/>
      <c r="EE266" s="27"/>
      <c r="EF266" s="27"/>
      <c r="EG266" s="27"/>
      <c r="EH266" s="27"/>
      <c r="EI266" s="27"/>
      <c r="EJ266" s="127" t="s">
        <v>30</v>
      </c>
      <c r="EK266" s="127"/>
      <c r="EL266" s="127"/>
      <c r="EM266" s="127"/>
      <c r="EN266" s="127"/>
      <c r="EO266" s="31"/>
      <c r="EP266" s="29">
        <v>2.7780999999999998</v>
      </c>
      <c r="EQ266" s="27">
        <v>0</v>
      </c>
      <c r="ER266" s="27">
        <v>0</v>
      </c>
      <c r="ES266" s="27">
        <f t="shared" si="1218"/>
        <v>0.11660000000000001</v>
      </c>
      <c r="ET266" s="27">
        <f t="shared" si="1219"/>
        <v>0.11660000000000001</v>
      </c>
      <c r="EU266" s="31"/>
      <c r="EV266" s="29">
        <v>6.2302</v>
      </c>
      <c r="EW266" s="27">
        <v>0</v>
      </c>
      <c r="EX266" s="27">
        <v>0</v>
      </c>
      <c r="EY266" s="27">
        <f t="shared" si="1220"/>
        <v>7.8900000000000012E-2</v>
      </c>
      <c r="EZ266" s="27">
        <f t="shared" si="1221"/>
        <v>7.8900000000000012E-2</v>
      </c>
      <c r="FA266" s="31"/>
      <c r="FB266" s="29">
        <v>21.353400000000001</v>
      </c>
      <c r="FC266" s="27">
        <v>0.14749999999999999</v>
      </c>
      <c r="FD266" s="27">
        <v>0</v>
      </c>
      <c r="FE266" s="27">
        <f t="shared" si="1222"/>
        <v>3.5900000000000001E-2</v>
      </c>
      <c r="FF266" s="27">
        <f t="shared" si="1223"/>
        <v>3.5900000000000001E-2</v>
      </c>
      <c r="FG266" s="31"/>
      <c r="FH266" s="29">
        <v>129.41919999999999</v>
      </c>
      <c r="FI266" s="27">
        <v>8.3299999999999999E-2</v>
      </c>
      <c r="FJ266" s="27">
        <v>0</v>
      </c>
      <c r="FK266" s="27">
        <f t="shared" si="1224"/>
        <v>2.8499999999999998E-2</v>
      </c>
      <c r="FL266" s="27">
        <f t="shared" si="1225"/>
        <v>2.8499999999999998E-2</v>
      </c>
      <c r="FM266" s="31"/>
      <c r="FN266" s="32">
        <f t="shared" si="1226"/>
        <v>2</v>
      </c>
      <c r="FO266" s="32">
        <f t="shared" si="1227"/>
        <v>2013</v>
      </c>
    </row>
    <row r="267" spans="2:274" ht="15" x14ac:dyDescent="0.2">
      <c r="B267" s="32">
        <v>2013</v>
      </c>
      <c r="C267" s="32">
        <v>3</v>
      </c>
      <c r="D267" s="27"/>
      <c r="E267" s="29">
        <v>0.2301</v>
      </c>
      <c r="F267" s="27">
        <v>0.49990000000000001</v>
      </c>
      <c r="G267" s="27">
        <f t="shared" si="1168"/>
        <v>0.26120000000000004</v>
      </c>
      <c r="H267" s="27">
        <f t="shared" si="1169"/>
        <v>0.76110000000000011</v>
      </c>
      <c r="I267" s="27"/>
      <c r="J267" s="29">
        <v>0.2301</v>
      </c>
      <c r="K267" s="27">
        <f t="shared" si="1170"/>
        <v>0.49990000000000001</v>
      </c>
      <c r="L267" s="27">
        <f t="shared" si="1171"/>
        <v>0.26120000000000004</v>
      </c>
      <c r="M267" s="27">
        <f t="shared" si="1172"/>
        <v>0.76110000000000011</v>
      </c>
      <c r="N267" s="27"/>
      <c r="O267" s="29">
        <v>0.69040000000000001</v>
      </c>
      <c r="P267" s="27">
        <f t="shared" si="1173"/>
        <v>0.49990000000000001</v>
      </c>
      <c r="Q267" s="27">
        <f t="shared" si="1174"/>
        <v>0.13920000000000002</v>
      </c>
      <c r="R267" s="27">
        <f t="shared" si="1175"/>
        <v>0.6391</v>
      </c>
      <c r="S267" s="27"/>
      <c r="T267" s="29">
        <v>3.1233</v>
      </c>
      <c r="U267" s="27">
        <f t="shared" si="1176"/>
        <v>0.49990000000000001</v>
      </c>
      <c r="V267" s="27">
        <f t="shared" si="1177"/>
        <v>9.8400000000000015E-2</v>
      </c>
      <c r="W267" s="27">
        <f t="shared" si="1178"/>
        <v>0.59830000000000005</v>
      </c>
      <c r="X267" s="27"/>
      <c r="Y267" s="29">
        <v>20.1205</v>
      </c>
      <c r="Z267" s="27">
        <v>0.14749999999999999</v>
      </c>
      <c r="AA267" s="27">
        <f t="shared" si="1179"/>
        <v>0.49990000000000001</v>
      </c>
      <c r="AB267" s="27">
        <f t="shared" si="1180"/>
        <v>5.3400000000000003E-2</v>
      </c>
      <c r="AC267" s="27">
        <f t="shared" si="1181"/>
        <v>0.55330000000000001</v>
      </c>
      <c r="AD267" s="27"/>
      <c r="AE267" s="29">
        <v>4.9973000000000001</v>
      </c>
      <c r="AF267" s="52">
        <v>0.33929999999999999</v>
      </c>
      <c r="AG267" s="27">
        <f t="shared" si="1182"/>
        <v>9.9400000000000016E-2</v>
      </c>
      <c r="AH267" s="27">
        <f t="shared" si="1183"/>
        <v>0.43869999999999998</v>
      </c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9">
        <v>20.1205</v>
      </c>
      <c r="BC267" s="27">
        <f t="shared" si="1184"/>
        <v>0.14749999999999999</v>
      </c>
      <c r="BD267" s="27">
        <f t="shared" si="1185"/>
        <v>0.33929999999999999</v>
      </c>
      <c r="BE267" s="27">
        <f t="shared" si="1186"/>
        <v>5.1900000000000002E-2</v>
      </c>
      <c r="BF267" s="27">
        <f t="shared" si="1187"/>
        <v>0.39119999999999999</v>
      </c>
      <c r="BG267" s="27"/>
      <c r="BH267" s="29">
        <v>128.18629999999999</v>
      </c>
      <c r="BI267" s="27">
        <v>8.3299999999999999E-2</v>
      </c>
      <c r="BJ267" s="27">
        <f t="shared" si="1188"/>
        <v>0.33929999999999999</v>
      </c>
      <c r="BK267" s="27">
        <f t="shared" si="1189"/>
        <v>4.4499999999999998E-2</v>
      </c>
      <c r="BL267" s="27">
        <f t="shared" si="1190"/>
        <v>0.38379999999999997</v>
      </c>
      <c r="BM267" s="27"/>
      <c r="BN267" s="27"/>
      <c r="BO267" s="27"/>
      <c r="BP267" s="27"/>
      <c r="BQ267" s="27"/>
      <c r="BR267" s="27"/>
      <c r="BS267" s="27"/>
      <c r="BT267" s="127" t="s">
        <v>30</v>
      </c>
      <c r="BU267" s="127"/>
      <c r="BV267" s="127"/>
      <c r="BW267" s="127"/>
      <c r="BX267" s="127"/>
      <c r="BY267" s="31"/>
      <c r="BZ267" s="29">
        <v>4.9973000000000001</v>
      </c>
      <c r="CA267" s="27">
        <v>0</v>
      </c>
      <c r="CB267" s="27">
        <f t="shared" si="1191"/>
        <v>0.33929999999999999</v>
      </c>
      <c r="CC267" s="27">
        <f t="shared" si="1192"/>
        <v>9.9400000000000016E-2</v>
      </c>
      <c r="CD267" s="27">
        <f t="shared" si="1193"/>
        <v>0.43869999999999998</v>
      </c>
      <c r="CE267" s="28"/>
      <c r="CF267" s="29">
        <v>230.53149999999999</v>
      </c>
      <c r="CG267" s="27">
        <v>6.4899999999999999E-2</v>
      </c>
      <c r="CH267" s="27">
        <f t="shared" si="1194"/>
        <v>0.33929999999999999</v>
      </c>
      <c r="CI267" s="27">
        <f t="shared" si="1195"/>
        <v>2.7900000000000001E-2</v>
      </c>
      <c r="CJ267" s="27">
        <f t="shared" si="1196"/>
        <v>0.36719999999999997</v>
      </c>
      <c r="CK267" s="28"/>
      <c r="CL267" s="29">
        <v>2.2191999999999998</v>
      </c>
      <c r="CM267" s="27">
        <v>0</v>
      </c>
      <c r="CN267" s="27">
        <f t="shared" si="1197"/>
        <v>0.11660000000000001</v>
      </c>
      <c r="CO267" s="27">
        <f t="shared" si="1198"/>
        <v>0.11660000000000001</v>
      </c>
      <c r="CP267" s="28"/>
      <c r="CQ267" s="29">
        <v>2.7780999999999998</v>
      </c>
      <c r="CR267" s="27">
        <f t="shared" si="1199"/>
        <v>0</v>
      </c>
      <c r="CS267" s="27">
        <f t="shared" si="1199"/>
        <v>0.11660000000000001</v>
      </c>
      <c r="CT267" s="27">
        <f t="shared" si="1200"/>
        <v>0.11660000000000001</v>
      </c>
      <c r="CU267" s="28"/>
      <c r="CV267" s="29">
        <v>5.6712999999999996</v>
      </c>
      <c r="CW267" s="27">
        <f t="shared" si="1201"/>
        <v>0</v>
      </c>
      <c r="CX267" s="27">
        <f t="shared" si="1202"/>
        <v>7.8900000000000012E-2</v>
      </c>
      <c r="CY267" s="27">
        <f t="shared" si="1203"/>
        <v>7.8900000000000012E-2</v>
      </c>
      <c r="CZ267" s="28"/>
      <c r="DA267" s="29">
        <v>6.2302</v>
      </c>
      <c r="DB267" s="27">
        <f t="shared" si="1204"/>
        <v>0</v>
      </c>
      <c r="DC267" s="29">
        <f t="shared" si="1204"/>
        <v>7.8900000000000012E-2</v>
      </c>
      <c r="DD267" s="27">
        <f t="shared" si="1205"/>
        <v>7.8900000000000012E-2</v>
      </c>
      <c r="DE267" s="27"/>
      <c r="DF267" s="29">
        <v>20.794499999999999</v>
      </c>
      <c r="DG267" s="27">
        <f t="shared" si="1206"/>
        <v>0.14749999999999999</v>
      </c>
      <c r="DH267" s="27">
        <f t="shared" si="1207"/>
        <v>0</v>
      </c>
      <c r="DI267" s="27">
        <f t="shared" si="1208"/>
        <v>3.5900000000000001E-2</v>
      </c>
      <c r="DJ267" s="27">
        <f t="shared" si="1209"/>
        <v>3.5900000000000001E-2</v>
      </c>
      <c r="DK267" s="28"/>
      <c r="DL267" s="29">
        <v>21.353400000000001</v>
      </c>
      <c r="DM267" s="27">
        <f t="shared" ref="DM267:DO268" si="1228">+DG267</f>
        <v>0.14749999999999999</v>
      </c>
      <c r="DN267" s="27">
        <f t="shared" si="1228"/>
        <v>0</v>
      </c>
      <c r="DO267" s="27">
        <f t="shared" si="1228"/>
        <v>3.5900000000000001E-2</v>
      </c>
      <c r="DP267" s="27">
        <f t="shared" si="1211"/>
        <v>3.5900000000000001E-2</v>
      </c>
      <c r="DQ267" s="27"/>
      <c r="DR267" s="29">
        <v>128.8603</v>
      </c>
      <c r="DS267" s="27">
        <f t="shared" si="1212"/>
        <v>8.3299999999999999E-2</v>
      </c>
      <c r="DT267" s="27">
        <f t="shared" si="1213"/>
        <v>0</v>
      </c>
      <c r="DU267" s="29">
        <f t="shared" si="1214"/>
        <v>2.8499999999999998E-2</v>
      </c>
      <c r="DV267" s="27">
        <f t="shared" si="1215"/>
        <v>2.8499999999999998E-2</v>
      </c>
      <c r="DW267" s="28"/>
      <c r="DX267" s="29">
        <v>129.41919999999999</v>
      </c>
      <c r="DY267" s="27">
        <f t="shared" ref="DY267:EA268" si="1229">+DS267</f>
        <v>8.3299999999999999E-2</v>
      </c>
      <c r="DZ267" s="27">
        <f t="shared" si="1229"/>
        <v>0</v>
      </c>
      <c r="EA267" s="27">
        <f t="shared" si="1229"/>
        <v>2.8499999999999998E-2</v>
      </c>
      <c r="EB267" s="27">
        <f t="shared" si="1217"/>
        <v>2.8499999999999998E-2</v>
      </c>
      <c r="EC267" s="27"/>
      <c r="ED267" s="27"/>
      <c r="EE267" s="27"/>
      <c r="EF267" s="27"/>
      <c r="EG267" s="27"/>
      <c r="EH267" s="27"/>
      <c r="EI267" s="27"/>
      <c r="EJ267" s="127" t="s">
        <v>30</v>
      </c>
      <c r="EK267" s="127"/>
      <c r="EL267" s="127"/>
      <c r="EM267" s="127"/>
      <c r="EN267" s="127"/>
      <c r="EO267" s="31"/>
      <c r="EP267" s="29">
        <v>2.7780999999999998</v>
      </c>
      <c r="EQ267" s="27">
        <v>0</v>
      </c>
      <c r="ER267" s="27">
        <v>0</v>
      </c>
      <c r="ES267" s="27">
        <f t="shared" si="1218"/>
        <v>0.11660000000000001</v>
      </c>
      <c r="ET267" s="27">
        <f t="shared" si="1219"/>
        <v>0.11660000000000001</v>
      </c>
      <c r="EU267" s="31"/>
      <c r="EV267" s="29">
        <v>6.2302</v>
      </c>
      <c r="EW267" s="27">
        <v>0</v>
      </c>
      <c r="EX267" s="27">
        <v>0</v>
      </c>
      <c r="EY267" s="27">
        <f t="shared" si="1220"/>
        <v>7.8900000000000012E-2</v>
      </c>
      <c r="EZ267" s="27">
        <f t="shared" si="1221"/>
        <v>7.8900000000000012E-2</v>
      </c>
      <c r="FA267" s="31"/>
      <c r="FB267" s="29">
        <v>21.353400000000001</v>
      </c>
      <c r="FC267" s="27">
        <v>0.14749999999999999</v>
      </c>
      <c r="FD267" s="27">
        <v>0</v>
      </c>
      <c r="FE267" s="27">
        <f t="shared" si="1222"/>
        <v>3.5900000000000001E-2</v>
      </c>
      <c r="FF267" s="27">
        <f t="shared" si="1223"/>
        <v>3.5900000000000001E-2</v>
      </c>
      <c r="FG267" s="31"/>
      <c r="FH267" s="29">
        <v>129.41919999999999</v>
      </c>
      <c r="FI267" s="27">
        <v>8.3299999999999999E-2</v>
      </c>
      <c r="FJ267" s="27">
        <v>0</v>
      </c>
      <c r="FK267" s="27">
        <f t="shared" si="1224"/>
        <v>2.8499999999999998E-2</v>
      </c>
      <c r="FL267" s="27">
        <f t="shared" si="1225"/>
        <v>2.8499999999999998E-2</v>
      </c>
      <c r="FM267" s="31"/>
      <c r="FN267" s="32">
        <f t="shared" si="1226"/>
        <v>3</v>
      </c>
      <c r="FO267" s="32">
        <f t="shared" si="1227"/>
        <v>2013</v>
      </c>
    </row>
    <row r="268" spans="2:274" ht="15" x14ac:dyDescent="0.2">
      <c r="B268" s="32">
        <v>2013</v>
      </c>
      <c r="C268" s="32">
        <v>4</v>
      </c>
      <c r="D268" s="27"/>
      <c r="E268" s="29">
        <v>0.2301</v>
      </c>
      <c r="F268" s="27">
        <v>0.54769999999999996</v>
      </c>
      <c r="G268" s="27">
        <f t="shared" si="1168"/>
        <v>0.26120000000000004</v>
      </c>
      <c r="H268" s="27">
        <f t="shared" si="1169"/>
        <v>0.80889999999999995</v>
      </c>
      <c r="I268" s="27"/>
      <c r="J268" s="29">
        <v>0.2301</v>
      </c>
      <c r="K268" s="27">
        <f t="shared" si="1170"/>
        <v>0.54769999999999996</v>
      </c>
      <c r="L268" s="27">
        <f t="shared" si="1171"/>
        <v>0.26120000000000004</v>
      </c>
      <c r="M268" s="27">
        <f t="shared" si="1172"/>
        <v>0.80889999999999995</v>
      </c>
      <c r="N268" s="27"/>
      <c r="O268" s="29">
        <v>0.69040000000000001</v>
      </c>
      <c r="P268" s="27">
        <f t="shared" si="1173"/>
        <v>0.54769999999999996</v>
      </c>
      <c r="Q268" s="27">
        <f t="shared" si="1174"/>
        <v>0.13920000000000002</v>
      </c>
      <c r="R268" s="27">
        <f t="shared" si="1175"/>
        <v>0.68689999999999996</v>
      </c>
      <c r="S268" s="27"/>
      <c r="T268" s="29">
        <v>3.1233</v>
      </c>
      <c r="U268" s="27">
        <f t="shared" si="1176"/>
        <v>0.54769999999999996</v>
      </c>
      <c r="V268" s="27">
        <f t="shared" si="1177"/>
        <v>9.8400000000000015E-2</v>
      </c>
      <c r="W268" s="27">
        <f t="shared" si="1178"/>
        <v>0.64610000000000001</v>
      </c>
      <c r="X268" s="27"/>
      <c r="Y268" s="29">
        <v>20.1205</v>
      </c>
      <c r="Z268" s="27">
        <v>0.14749999999999999</v>
      </c>
      <c r="AA268" s="27">
        <f t="shared" si="1179"/>
        <v>0.54769999999999996</v>
      </c>
      <c r="AB268" s="27">
        <f t="shared" si="1180"/>
        <v>5.3400000000000003E-2</v>
      </c>
      <c r="AC268" s="27">
        <f t="shared" si="1181"/>
        <v>0.60109999999999997</v>
      </c>
      <c r="AD268" s="27"/>
      <c r="AE268" s="29">
        <v>4.9973000000000001</v>
      </c>
      <c r="AF268" s="52">
        <v>0.41220000000000001</v>
      </c>
      <c r="AG268" s="27">
        <f t="shared" si="1182"/>
        <v>9.9400000000000016E-2</v>
      </c>
      <c r="AH268" s="27">
        <f t="shared" si="1183"/>
        <v>0.51160000000000005</v>
      </c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9">
        <v>20.1205</v>
      </c>
      <c r="BC268" s="27">
        <f t="shared" si="1184"/>
        <v>0.14749999999999999</v>
      </c>
      <c r="BD268" s="27">
        <f t="shared" si="1185"/>
        <v>0.41220000000000001</v>
      </c>
      <c r="BE268" s="27">
        <f t="shared" si="1186"/>
        <v>5.1900000000000002E-2</v>
      </c>
      <c r="BF268" s="27">
        <f t="shared" si="1187"/>
        <v>0.46410000000000001</v>
      </c>
      <c r="BG268" s="27"/>
      <c r="BH268" s="29">
        <v>128.18629999999999</v>
      </c>
      <c r="BI268" s="27">
        <v>8.3299999999999999E-2</v>
      </c>
      <c r="BJ268" s="27">
        <f t="shared" si="1188"/>
        <v>0.41220000000000001</v>
      </c>
      <c r="BK268" s="27">
        <f t="shared" si="1189"/>
        <v>4.4499999999999998E-2</v>
      </c>
      <c r="BL268" s="27">
        <f t="shared" si="1190"/>
        <v>0.45669999999999999</v>
      </c>
      <c r="BM268" s="27"/>
      <c r="BN268" s="27"/>
      <c r="BO268" s="27"/>
      <c r="BP268" s="27"/>
      <c r="BQ268" s="27"/>
      <c r="BR268" s="27"/>
      <c r="BS268" s="27"/>
      <c r="BT268" s="127" t="s">
        <v>30</v>
      </c>
      <c r="BU268" s="127"/>
      <c r="BV268" s="127"/>
      <c r="BW268" s="127"/>
      <c r="BX268" s="127"/>
      <c r="BY268" s="31"/>
      <c r="BZ268" s="29">
        <v>4.9973000000000001</v>
      </c>
      <c r="CA268" s="27">
        <v>0</v>
      </c>
      <c r="CB268" s="27">
        <f t="shared" si="1191"/>
        <v>0.41220000000000001</v>
      </c>
      <c r="CC268" s="27">
        <f t="shared" si="1192"/>
        <v>9.9400000000000016E-2</v>
      </c>
      <c r="CD268" s="27">
        <f t="shared" si="1193"/>
        <v>0.51160000000000005</v>
      </c>
      <c r="CE268" s="28"/>
      <c r="CF268" s="29">
        <v>230.53149999999999</v>
      </c>
      <c r="CG268" s="27">
        <v>6.4899999999999999E-2</v>
      </c>
      <c r="CH268" s="27">
        <f t="shared" si="1194"/>
        <v>0.41220000000000001</v>
      </c>
      <c r="CI268" s="27">
        <f t="shared" si="1195"/>
        <v>2.7900000000000001E-2</v>
      </c>
      <c r="CJ268" s="27">
        <f t="shared" si="1196"/>
        <v>0.44009999999999999</v>
      </c>
      <c r="CK268" s="28"/>
      <c r="CL268" s="29">
        <v>2.2191999999999998</v>
      </c>
      <c r="CM268" s="27">
        <v>0</v>
      </c>
      <c r="CN268" s="27">
        <f t="shared" si="1197"/>
        <v>0.11660000000000001</v>
      </c>
      <c r="CO268" s="27">
        <f t="shared" si="1198"/>
        <v>0.11660000000000001</v>
      </c>
      <c r="CP268" s="28"/>
      <c r="CQ268" s="29">
        <v>2.7780999999999998</v>
      </c>
      <c r="CR268" s="27">
        <f t="shared" ref="CR268:CS270" si="1230">+CM268</f>
        <v>0</v>
      </c>
      <c r="CS268" s="27">
        <f t="shared" si="1230"/>
        <v>0.11660000000000001</v>
      </c>
      <c r="CT268" s="27">
        <f t="shared" si="1200"/>
        <v>0.11660000000000001</v>
      </c>
      <c r="CU268" s="28"/>
      <c r="CV268" s="29">
        <v>5.6712999999999996</v>
      </c>
      <c r="CW268" s="27">
        <f t="shared" si="1201"/>
        <v>0</v>
      </c>
      <c r="CX268" s="27">
        <f t="shared" si="1202"/>
        <v>7.8900000000000012E-2</v>
      </c>
      <c r="CY268" s="27">
        <f t="shared" si="1203"/>
        <v>7.8900000000000012E-2</v>
      </c>
      <c r="CZ268" s="28"/>
      <c r="DA268" s="29">
        <v>6.2302</v>
      </c>
      <c r="DB268" s="27">
        <f t="shared" ref="DB268:DC270" si="1231">+CW268</f>
        <v>0</v>
      </c>
      <c r="DC268" s="29">
        <f t="shared" si="1231"/>
        <v>7.8900000000000012E-2</v>
      </c>
      <c r="DD268" s="27">
        <f t="shared" si="1205"/>
        <v>7.8900000000000012E-2</v>
      </c>
      <c r="DE268" s="27"/>
      <c r="DF268" s="29">
        <v>20.794499999999999</v>
      </c>
      <c r="DG268" s="27">
        <f t="shared" si="1206"/>
        <v>0.14749999999999999</v>
      </c>
      <c r="DH268" s="27">
        <f t="shared" si="1207"/>
        <v>0</v>
      </c>
      <c r="DI268" s="27">
        <f t="shared" si="1208"/>
        <v>3.5900000000000001E-2</v>
      </c>
      <c r="DJ268" s="27">
        <f t="shared" si="1209"/>
        <v>3.5900000000000001E-2</v>
      </c>
      <c r="DK268" s="28"/>
      <c r="DL268" s="29">
        <v>21.353400000000001</v>
      </c>
      <c r="DM268" s="27">
        <f t="shared" si="1228"/>
        <v>0.14749999999999999</v>
      </c>
      <c r="DN268" s="27">
        <f t="shared" si="1228"/>
        <v>0</v>
      </c>
      <c r="DO268" s="27">
        <f t="shared" si="1228"/>
        <v>3.5900000000000001E-2</v>
      </c>
      <c r="DP268" s="27">
        <f t="shared" si="1211"/>
        <v>3.5900000000000001E-2</v>
      </c>
      <c r="DQ268" s="27"/>
      <c r="DR268" s="29">
        <v>128.8603</v>
      </c>
      <c r="DS268" s="27">
        <f t="shared" si="1212"/>
        <v>8.3299999999999999E-2</v>
      </c>
      <c r="DT268" s="27">
        <f t="shared" si="1213"/>
        <v>0</v>
      </c>
      <c r="DU268" s="29">
        <f t="shared" si="1214"/>
        <v>2.8499999999999998E-2</v>
      </c>
      <c r="DV268" s="27">
        <f t="shared" si="1215"/>
        <v>2.8499999999999998E-2</v>
      </c>
      <c r="DW268" s="28"/>
      <c r="DX268" s="29">
        <v>129.41919999999999</v>
      </c>
      <c r="DY268" s="27">
        <f t="shared" si="1229"/>
        <v>8.3299999999999999E-2</v>
      </c>
      <c r="DZ268" s="27">
        <f t="shared" si="1229"/>
        <v>0</v>
      </c>
      <c r="EA268" s="27">
        <f t="shared" si="1229"/>
        <v>2.8499999999999998E-2</v>
      </c>
      <c r="EB268" s="27">
        <f t="shared" si="1217"/>
        <v>2.8499999999999998E-2</v>
      </c>
      <c r="EC268" s="27"/>
      <c r="ED268" s="27"/>
      <c r="EE268" s="27"/>
      <c r="EF268" s="27"/>
      <c r="EG268" s="27"/>
      <c r="EH268" s="27"/>
      <c r="EI268" s="27"/>
      <c r="EJ268" s="127" t="s">
        <v>30</v>
      </c>
      <c r="EK268" s="127"/>
      <c r="EL268" s="127"/>
      <c r="EM268" s="127"/>
      <c r="EN268" s="127"/>
      <c r="EO268" s="31"/>
      <c r="EP268" s="29">
        <v>2.7780999999999998</v>
      </c>
      <c r="EQ268" s="27">
        <v>0</v>
      </c>
      <c r="ER268" s="27">
        <v>0</v>
      </c>
      <c r="ES268" s="27">
        <f t="shared" si="1218"/>
        <v>0.11660000000000001</v>
      </c>
      <c r="ET268" s="27">
        <f t="shared" si="1219"/>
        <v>0.11660000000000001</v>
      </c>
      <c r="EU268" s="31"/>
      <c r="EV268" s="29">
        <v>6.2302</v>
      </c>
      <c r="EW268" s="27">
        <v>0</v>
      </c>
      <c r="EX268" s="27">
        <v>0</v>
      </c>
      <c r="EY268" s="27">
        <f t="shared" si="1220"/>
        <v>7.8900000000000012E-2</v>
      </c>
      <c r="EZ268" s="27">
        <f t="shared" si="1221"/>
        <v>7.8900000000000012E-2</v>
      </c>
      <c r="FA268" s="31"/>
      <c r="FB268" s="29">
        <v>21.353400000000001</v>
      </c>
      <c r="FC268" s="27">
        <v>0.14749999999999999</v>
      </c>
      <c r="FD268" s="27">
        <v>0</v>
      </c>
      <c r="FE268" s="27">
        <f t="shared" si="1222"/>
        <v>3.5900000000000001E-2</v>
      </c>
      <c r="FF268" s="27">
        <f t="shared" si="1223"/>
        <v>3.5900000000000001E-2</v>
      </c>
      <c r="FG268" s="31"/>
      <c r="FH268" s="29">
        <v>129.41919999999999</v>
      </c>
      <c r="FI268" s="27">
        <v>8.3299999999999999E-2</v>
      </c>
      <c r="FJ268" s="27">
        <v>0</v>
      </c>
      <c r="FK268" s="27">
        <f t="shared" si="1224"/>
        <v>2.8499999999999998E-2</v>
      </c>
      <c r="FL268" s="27">
        <f t="shared" si="1225"/>
        <v>2.8499999999999998E-2</v>
      </c>
      <c r="FM268" s="31"/>
      <c r="FN268" s="32">
        <f t="shared" si="1226"/>
        <v>4</v>
      </c>
      <c r="FO268" s="32">
        <f t="shared" si="1227"/>
        <v>2013</v>
      </c>
    </row>
    <row r="269" spans="2:274" ht="15" x14ac:dyDescent="0.2">
      <c r="B269" s="32">
        <v>2013</v>
      </c>
      <c r="C269" s="32">
        <v>5</v>
      </c>
      <c r="D269" s="27"/>
      <c r="E269" s="29">
        <v>0.2301</v>
      </c>
      <c r="F269" s="27">
        <v>0.39950000000000002</v>
      </c>
      <c r="G269" s="27">
        <f t="shared" si="1168"/>
        <v>0.26120000000000004</v>
      </c>
      <c r="H269" s="27">
        <f t="shared" si="1169"/>
        <v>0.66070000000000007</v>
      </c>
      <c r="I269" s="27"/>
      <c r="J269" s="29">
        <v>0.2301</v>
      </c>
      <c r="K269" s="27">
        <f t="shared" si="1170"/>
        <v>0.39950000000000002</v>
      </c>
      <c r="L269" s="27">
        <f t="shared" si="1171"/>
        <v>0.26120000000000004</v>
      </c>
      <c r="M269" s="27">
        <f t="shared" si="1172"/>
        <v>0.66070000000000007</v>
      </c>
      <c r="N269" s="27"/>
      <c r="O269" s="29">
        <v>0.69040000000000001</v>
      </c>
      <c r="P269" s="27">
        <f t="shared" si="1173"/>
        <v>0.39950000000000002</v>
      </c>
      <c r="Q269" s="27">
        <f t="shared" si="1174"/>
        <v>0.13920000000000002</v>
      </c>
      <c r="R269" s="27">
        <f t="shared" si="1175"/>
        <v>0.53870000000000007</v>
      </c>
      <c r="S269" s="27"/>
      <c r="T269" s="29">
        <v>3.1233</v>
      </c>
      <c r="U269" s="27">
        <f t="shared" si="1176"/>
        <v>0.39950000000000002</v>
      </c>
      <c r="V269" s="27">
        <f t="shared" si="1177"/>
        <v>9.8400000000000015E-2</v>
      </c>
      <c r="W269" s="27">
        <f t="shared" si="1178"/>
        <v>0.49790000000000001</v>
      </c>
      <c r="X269" s="27"/>
      <c r="Y269" s="29">
        <v>20.1205</v>
      </c>
      <c r="Z269" s="27">
        <v>0.14749999999999999</v>
      </c>
      <c r="AA269" s="27">
        <f t="shared" si="1179"/>
        <v>0.39950000000000002</v>
      </c>
      <c r="AB269" s="27">
        <f t="shared" si="1180"/>
        <v>5.3400000000000003E-2</v>
      </c>
      <c r="AC269" s="27">
        <f t="shared" si="1181"/>
        <v>0.45290000000000002</v>
      </c>
      <c r="AD269" s="27"/>
      <c r="AE269" s="29">
        <v>4.9973000000000001</v>
      </c>
      <c r="AF269" s="52">
        <v>0.39950000000000002</v>
      </c>
      <c r="AG269" s="27">
        <f t="shared" si="1182"/>
        <v>9.9400000000000016E-2</v>
      </c>
      <c r="AH269" s="27">
        <f t="shared" si="1183"/>
        <v>0.49890000000000001</v>
      </c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9">
        <v>20.1205</v>
      </c>
      <c r="BC269" s="27">
        <f t="shared" si="1184"/>
        <v>0.14749999999999999</v>
      </c>
      <c r="BD269" s="27">
        <f t="shared" si="1185"/>
        <v>0.39950000000000002</v>
      </c>
      <c r="BE269" s="27">
        <f t="shared" si="1186"/>
        <v>5.1900000000000002E-2</v>
      </c>
      <c r="BF269" s="27">
        <f t="shared" si="1187"/>
        <v>0.45140000000000002</v>
      </c>
      <c r="BG269" s="27"/>
      <c r="BH269" s="29">
        <v>128.18629999999999</v>
      </c>
      <c r="BI269" s="27">
        <v>8.3299999999999999E-2</v>
      </c>
      <c r="BJ269" s="27">
        <f t="shared" si="1188"/>
        <v>0.39950000000000002</v>
      </c>
      <c r="BK269" s="27">
        <f t="shared" si="1189"/>
        <v>4.4499999999999998E-2</v>
      </c>
      <c r="BL269" s="27">
        <f t="shared" si="1190"/>
        <v>0.44400000000000001</v>
      </c>
      <c r="BM269" s="27"/>
      <c r="BN269" s="27"/>
      <c r="BO269" s="27"/>
      <c r="BP269" s="27"/>
      <c r="BQ269" s="27"/>
      <c r="BR269" s="27"/>
      <c r="BS269" s="27"/>
      <c r="BT269" s="127" t="s">
        <v>30</v>
      </c>
      <c r="BU269" s="127"/>
      <c r="BV269" s="127"/>
      <c r="BW269" s="127"/>
      <c r="BX269" s="127"/>
      <c r="BY269" s="31"/>
      <c r="BZ269" s="29">
        <v>4.9973000000000001</v>
      </c>
      <c r="CA269" s="27">
        <v>0</v>
      </c>
      <c r="CB269" s="27">
        <f t="shared" si="1191"/>
        <v>0.39950000000000002</v>
      </c>
      <c r="CC269" s="27">
        <f t="shared" si="1192"/>
        <v>9.9400000000000016E-2</v>
      </c>
      <c r="CD269" s="27">
        <f t="shared" si="1193"/>
        <v>0.49890000000000001</v>
      </c>
      <c r="CE269" s="28"/>
      <c r="CF269" s="29">
        <v>230.53149999999999</v>
      </c>
      <c r="CG269" s="27">
        <v>6.4899999999999999E-2</v>
      </c>
      <c r="CH269" s="27">
        <f t="shared" si="1194"/>
        <v>0.39950000000000002</v>
      </c>
      <c r="CI269" s="27">
        <f t="shared" si="1195"/>
        <v>2.7900000000000001E-2</v>
      </c>
      <c r="CJ269" s="27">
        <f t="shared" si="1196"/>
        <v>0.4274</v>
      </c>
      <c r="CK269" s="28"/>
      <c r="CL269" s="29">
        <v>2.2191999999999998</v>
      </c>
      <c r="CM269" s="27">
        <v>0</v>
      </c>
      <c r="CN269" s="27">
        <f t="shared" si="1197"/>
        <v>0.11660000000000001</v>
      </c>
      <c r="CO269" s="27">
        <f t="shared" si="1198"/>
        <v>0.11660000000000001</v>
      </c>
      <c r="CP269" s="28"/>
      <c r="CQ269" s="29">
        <v>2.7780999999999998</v>
      </c>
      <c r="CR269" s="27">
        <f t="shared" si="1230"/>
        <v>0</v>
      </c>
      <c r="CS269" s="27">
        <f t="shared" si="1230"/>
        <v>0.11660000000000001</v>
      </c>
      <c r="CT269" s="27">
        <f t="shared" si="1200"/>
        <v>0.11660000000000001</v>
      </c>
      <c r="CU269" s="28"/>
      <c r="CV269" s="29">
        <v>5.6712999999999996</v>
      </c>
      <c r="CW269" s="27">
        <f t="shared" si="1201"/>
        <v>0</v>
      </c>
      <c r="CX269" s="27">
        <f t="shared" si="1202"/>
        <v>7.8900000000000012E-2</v>
      </c>
      <c r="CY269" s="27">
        <f t="shared" si="1203"/>
        <v>7.8900000000000012E-2</v>
      </c>
      <c r="CZ269" s="28"/>
      <c r="DA269" s="29">
        <v>6.2302</v>
      </c>
      <c r="DB269" s="27">
        <f t="shared" si="1231"/>
        <v>0</v>
      </c>
      <c r="DC269" s="29">
        <f t="shared" si="1231"/>
        <v>7.8900000000000012E-2</v>
      </c>
      <c r="DD269" s="27">
        <f t="shared" si="1205"/>
        <v>7.8900000000000012E-2</v>
      </c>
      <c r="DE269" s="27"/>
      <c r="DF269" s="29">
        <v>20.794499999999999</v>
      </c>
      <c r="DG269" s="27">
        <f t="shared" si="1206"/>
        <v>0.14749999999999999</v>
      </c>
      <c r="DH269" s="27">
        <f t="shared" si="1207"/>
        <v>0</v>
      </c>
      <c r="DI269" s="27">
        <f t="shared" si="1208"/>
        <v>3.5900000000000001E-2</v>
      </c>
      <c r="DJ269" s="27">
        <f t="shared" si="1209"/>
        <v>3.5900000000000001E-2</v>
      </c>
      <c r="DK269" s="28"/>
      <c r="DL269" s="29">
        <v>21.353400000000001</v>
      </c>
      <c r="DM269" s="27">
        <f t="shared" ref="DM269:DO270" si="1232">+DG269</f>
        <v>0.14749999999999999</v>
      </c>
      <c r="DN269" s="27">
        <f t="shared" si="1232"/>
        <v>0</v>
      </c>
      <c r="DO269" s="27">
        <f t="shared" si="1232"/>
        <v>3.5900000000000001E-2</v>
      </c>
      <c r="DP269" s="27">
        <f t="shared" si="1211"/>
        <v>3.5900000000000001E-2</v>
      </c>
      <c r="DQ269" s="27"/>
      <c r="DR269" s="29">
        <v>128.8603</v>
      </c>
      <c r="DS269" s="27">
        <f t="shared" si="1212"/>
        <v>8.3299999999999999E-2</v>
      </c>
      <c r="DT269" s="27">
        <f t="shared" si="1213"/>
        <v>0</v>
      </c>
      <c r="DU269" s="29">
        <f t="shared" si="1214"/>
        <v>2.8499999999999998E-2</v>
      </c>
      <c r="DV269" s="27">
        <f t="shared" si="1215"/>
        <v>2.8499999999999998E-2</v>
      </c>
      <c r="DW269" s="28"/>
      <c r="DX269" s="29">
        <v>129.41919999999999</v>
      </c>
      <c r="DY269" s="27">
        <f t="shared" ref="DY269:EA270" si="1233">+DS269</f>
        <v>8.3299999999999999E-2</v>
      </c>
      <c r="DZ269" s="27">
        <f t="shared" si="1233"/>
        <v>0</v>
      </c>
      <c r="EA269" s="27">
        <f t="shared" si="1233"/>
        <v>2.8499999999999998E-2</v>
      </c>
      <c r="EB269" s="27">
        <f t="shared" si="1217"/>
        <v>2.8499999999999998E-2</v>
      </c>
      <c r="EC269" s="27"/>
      <c r="ED269" s="27"/>
      <c r="EE269" s="27"/>
      <c r="EF269" s="27"/>
      <c r="EG269" s="27"/>
      <c r="EH269" s="27"/>
      <c r="EI269" s="27"/>
      <c r="EJ269" s="127" t="s">
        <v>30</v>
      </c>
      <c r="EK269" s="127"/>
      <c r="EL269" s="127"/>
      <c r="EM269" s="127"/>
      <c r="EN269" s="127"/>
      <c r="EO269" s="31"/>
      <c r="EP269" s="29">
        <v>2.7780999999999998</v>
      </c>
      <c r="EQ269" s="27">
        <v>0</v>
      </c>
      <c r="ER269" s="27">
        <v>0</v>
      </c>
      <c r="ES269" s="27">
        <f t="shared" si="1218"/>
        <v>0.11660000000000001</v>
      </c>
      <c r="ET269" s="27">
        <f t="shared" si="1219"/>
        <v>0.11660000000000001</v>
      </c>
      <c r="EU269" s="31"/>
      <c r="EV269" s="29">
        <v>6.2302</v>
      </c>
      <c r="EW269" s="27">
        <v>0</v>
      </c>
      <c r="EX269" s="27">
        <v>0</v>
      </c>
      <c r="EY269" s="27">
        <f t="shared" si="1220"/>
        <v>7.8900000000000012E-2</v>
      </c>
      <c r="EZ269" s="27">
        <f t="shared" si="1221"/>
        <v>7.8900000000000012E-2</v>
      </c>
      <c r="FA269" s="31"/>
      <c r="FB269" s="29">
        <v>21.353400000000001</v>
      </c>
      <c r="FC269" s="27">
        <v>0.14749999999999999</v>
      </c>
      <c r="FD269" s="27">
        <v>0</v>
      </c>
      <c r="FE269" s="27">
        <f t="shared" si="1222"/>
        <v>3.5900000000000001E-2</v>
      </c>
      <c r="FF269" s="27">
        <f t="shared" si="1223"/>
        <v>3.5900000000000001E-2</v>
      </c>
      <c r="FG269" s="31"/>
      <c r="FH269" s="29">
        <v>129.41919999999999</v>
      </c>
      <c r="FI269" s="27">
        <v>8.3299999999999999E-2</v>
      </c>
      <c r="FJ269" s="27">
        <v>0</v>
      </c>
      <c r="FK269" s="27">
        <f t="shared" si="1224"/>
        <v>2.8499999999999998E-2</v>
      </c>
      <c r="FL269" s="27">
        <f t="shared" si="1225"/>
        <v>2.8499999999999998E-2</v>
      </c>
      <c r="FM269" s="31"/>
      <c r="FN269" s="32">
        <f t="shared" si="1226"/>
        <v>5</v>
      </c>
      <c r="FO269" s="32">
        <f t="shared" si="1227"/>
        <v>2013</v>
      </c>
    </row>
    <row r="270" spans="2:274" ht="15" x14ac:dyDescent="0.2">
      <c r="B270" s="32">
        <v>2013</v>
      </c>
      <c r="C270" s="32">
        <v>6</v>
      </c>
      <c r="D270" s="27"/>
      <c r="E270" s="29">
        <v>0.2301</v>
      </c>
      <c r="F270" s="27">
        <v>0.434</v>
      </c>
      <c r="G270" s="27">
        <f t="shared" si="1168"/>
        <v>0.26120000000000004</v>
      </c>
      <c r="H270" s="27">
        <f t="shared" si="1169"/>
        <v>0.69520000000000004</v>
      </c>
      <c r="I270" s="27"/>
      <c r="J270" s="29">
        <v>0.2301</v>
      </c>
      <c r="K270" s="27">
        <f t="shared" si="1170"/>
        <v>0.434</v>
      </c>
      <c r="L270" s="27">
        <f t="shared" si="1171"/>
        <v>0.26120000000000004</v>
      </c>
      <c r="M270" s="27">
        <f t="shared" si="1172"/>
        <v>0.69520000000000004</v>
      </c>
      <c r="N270" s="27"/>
      <c r="O270" s="29">
        <v>0.69040000000000001</v>
      </c>
      <c r="P270" s="27">
        <f t="shared" si="1173"/>
        <v>0.434</v>
      </c>
      <c r="Q270" s="27">
        <f t="shared" si="1174"/>
        <v>0.13920000000000002</v>
      </c>
      <c r="R270" s="27">
        <f t="shared" si="1175"/>
        <v>0.57320000000000004</v>
      </c>
      <c r="S270" s="27"/>
      <c r="T270" s="29">
        <v>3.1233</v>
      </c>
      <c r="U270" s="27">
        <f t="shared" si="1176"/>
        <v>0.434</v>
      </c>
      <c r="V270" s="27">
        <f t="shared" si="1177"/>
        <v>9.8400000000000015E-2</v>
      </c>
      <c r="W270" s="27">
        <f t="shared" si="1178"/>
        <v>0.53239999999999998</v>
      </c>
      <c r="X270" s="27"/>
      <c r="Y270" s="29">
        <v>20.1205</v>
      </c>
      <c r="Z270" s="27">
        <v>0.14749999999999999</v>
      </c>
      <c r="AA270" s="27">
        <f t="shared" si="1179"/>
        <v>0.434</v>
      </c>
      <c r="AB270" s="27">
        <f t="shared" si="1180"/>
        <v>5.3400000000000003E-2</v>
      </c>
      <c r="AC270" s="27">
        <f t="shared" si="1181"/>
        <v>0.4874</v>
      </c>
      <c r="AD270" s="27"/>
      <c r="AE270" s="29">
        <v>4.9973000000000001</v>
      </c>
      <c r="AF270" s="52">
        <v>0.434</v>
      </c>
      <c r="AG270" s="27">
        <f t="shared" si="1182"/>
        <v>9.9400000000000016E-2</v>
      </c>
      <c r="AH270" s="27">
        <f t="shared" si="1183"/>
        <v>0.53339999999999999</v>
      </c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9">
        <v>20.1205</v>
      </c>
      <c r="BC270" s="27">
        <f t="shared" si="1184"/>
        <v>0.14749999999999999</v>
      </c>
      <c r="BD270" s="27">
        <f t="shared" si="1185"/>
        <v>0.434</v>
      </c>
      <c r="BE270" s="27">
        <f t="shared" si="1186"/>
        <v>5.1900000000000002E-2</v>
      </c>
      <c r="BF270" s="27">
        <f t="shared" si="1187"/>
        <v>0.4859</v>
      </c>
      <c r="BG270" s="27"/>
      <c r="BH270" s="29">
        <v>128.18629999999999</v>
      </c>
      <c r="BI270" s="27">
        <v>8.3299999999999999E-2</v>
      </c>
      <c r="BJ270" s="27">
        <f t="shared" si="1188"/>
        <v>0.434</v>
      </c>
      <c r="BK270" s="27">
        <f t="shared" si="1189"/>
        <v>4.4499999999999998E-2</v>
      </c>
      <c r="BL270" s="27">
        <f t="shared" si="1190"/>
        <v>0.47849999999999998</v>
      </c>
      <c r="BM270" s="27"/>
      <c r="BN270" s="27"/>
      <c r="BO270" s="27"/>
      <c r="BP270" s="27"/>
      <c r="BQ270" s="27"/>
      <c r="BR270" s="27"/>
      <c r="BS270" s="27"/>
      <c r="BT270" s="127" t="s">
        <v>30</v>
      </c>
      <c r="BU270" s="127"/>
      <c r="BV270" s="127"/>
      <c r="BW270" s="127"/>
      <c r="BX270" s="127"/>
      <c r="BY270" s="31"/>
      <c r="BZ270" s="29">
        <v>4.9973000000000001</v>
      </c>
      <c r="CA270" s="27">
        <v>0</v>
      </c>
      <c r="CB270" s="27">
        <f t="shared" si="1191"/>
        <v>0.434</v>
      </c>
      <c r="CC270" s="27">
        <f t="shared" si="1192"/>
        <v>9.9400000000000016E-2</v>
      </c>
      <c r="CD270" s="27">
        <f t="shared" si="1193"/>
        <v>0.53339999999999999</v>
      </c>
      <c r="CE270" s="28"/>
      <c r="CF270" s="29">
        <v>230.53149999999999</v>
      </c>
      <c r="CG270" s="27">
        <v>6.4899999999999999E-2</v>
      </c>
      <c r="CH270" s="27">
        <f t="shared" si="1194"/>
        <v>0.434</v>
      </c>
      <c r="CI270" s="27">
        <f t="shared" si="1195"/>
        <v>2.7900000000000001E-2</v>
      </c>
      <c r="CJ270" s="27">
        <f t="shared" si="1196"/>
        <v>0.46189999999999998</v>
      </c>
      <c r="CK270" s="28"/>
      <c r="CL270" s="29">
        <v>2.2191999999999998</v>
      </c>
      <c r="CM270" s="27">
        <v>0</v>
      </c>
      <c r="CN270" s="27">
        <f t="shared" si="1197"/>
        <v>0.11660000000000001</v>
      </c>
      <c r="CO270" s="27">
        <f t="shared" si="1198"/>
        <v>0.11660000000000001</v>
      </c>
      <c r="CP270" s="28"/>
      <c r="CQ270" s="29">
        <v>2.7780999999999998</v>
      </c>
      <c r="CR270" s="27">
        <f t="shared" si="1230"/>
        <v>0</v>
      </c>
      <c r="CS270" s="27">
        <f t="shared" si="1230"/>
        <v>0.11660000000000001</v>
      </c>
      <c r="CT270" s="27">
        <f t="shared" si="1200"/>
        <v>0.11660000000000001</v>
      </c>
      <c r="CU270" s="28"/>
      <c r="CV270" s="29">
        <v>5.6712999999999996</v>
      </c>
      <c r="CW270" s="27">
        <f t="shared" si="1201"/>
        <v>0</v>
      </c>
      <c r="CX270" s="27">
        <f t="shared" si="1202"/>
        <v>7.8900000000000012E-2</v>
      </c>
      <c r="CY270" s="27">
        <f t="shared" si="1203"/>
        <v>7.8900000000000012E-2</v>
      </c>
      <c r="CZ270" s="28"/>
      <c r="DA270" s="29">
        <v>6.2302</v>
      </c>
      <c r="DB270" s="27">
        <f t="shared" si="1231"/>
        <v>0</v>
      </c>
      <c r="DC270" s="29">
        <f t="shared" si="1231"/>
        <v>7.8900000000000012E-2</v>
      </c>
      <c r="DD270" s="27">
        <f t="shared" si="1205"/>
        <v>7.8900000000000012E-2</v>
      </c>
      <c r="DE270" s="27"/>
      <c r="DF270" s="29">
        <v>20.794499999999999</v>
      </c>
      <c r="DG270" s="27">
        <f t="shared" si="1206"/>
        <v>0.14749999999999999</v>
      </c>
      <c r="DH270" s="27">
        <f t="shared" si="1207"/>
        <v>0</v>
      </c>
      <c r="DI270" s="27">
        <f t="shared" si="1208"/>
        <v>3.5900000000000001E-2</v>
      </c>
      <c r="DJ270" s="27">
        <f t="shared" si="1209"/>
        <v>3.5900000000000001E-2</v>
      </c>
      <c r="DK270" s="28"/>
      <c r="DL270" s="29">
        <v>21.353400000000001</v>
      </c>
      <c r="DM270" s="27">
        <f t="shared" si="1232"/>
        <v>0.14749999999999999</v>
      </c>
      <c r="DN270" s="27">
        <f t="shared" si="1232"/>
        <v>0</v>
      </c>
      <c r="DO270" s="27">
        <f t="shared" si="1232"/>
        <v>3.5900000000000001E-2</v>
      </c>
      <c r="DP270" s="27">
        <f t="shared" si="1211"/>
        <v>3.5900000000000001E-2</v>
      </c>
      <c r="DQ270" s="27"/>
      <c r="DR270" s="29">
        <v>128.8603</v>
      </c>
      <c r="DS270" s="27">
        <f t="shared" si="1212"/>
        <v>8.3299999999999999E-2</v>
      </c>
      <c r="DT270" s="27">
        <f t="shared" si="1213"/>
        <v>0</v>
      </c>
      <c r="DU270" s="29">
        <f t="shared" si="1214"/>
        <v>2.8499999999999998E-2</v>
      </c>
      <c r="DV270" s="27">
        <f t="shared" si="1215"/>
        <v>2.8499999999999998E-2</v>
      </c>
      <c r="DW270" s="28"/>
      <c r="DX270" s="29">
        <v>129.41919999999999</v>
      </c>
      <c r="DY270" s="27">
        <f t="shared" si="1233"/>
        <v>8.3299999999999999E-2</v>
      </c>
      <c r="DZ270" s="27">
        <f t="shared" si="1233"/>
        <v>0</v>
      </c>
      <c r="EA270" s="27">
        <f t="shared" si="1233"/>
        <v>2.8499999999999998E-2</v>
      </c>
      <c r="EB270" s="27">
        <f t="shared" si="1217"/>
        <v>2.8499999999999998E-2</v>
      </c>
      <c r="EC270" s="27"/>
      <c r="ED270" s="27"/>
      <c r="EE270" s="27"/>
      <c r="EF270" s="27"/>
      <c r="EG270" s="27"/>
      <c r="EH270" s="27"/>
      <c r="EI270" s="27"/>
      <c r="EJ270" s="127" t="s">
        <v>30</v>
      </c>
      <c r="EK270" s="127"/>
      <c r="EL270" s="127"/>
      <c r="EM270" s="127"/>
      <c r="EN270" s="127"/>
      <c r="EO270" s="31"/>
      <c r="EP270" s="29">
        <v>2.7780999999999998</v>
      </c>
      <c r="EQ270" s="27">
        <v>0</v>
      </c>
      <c r="ER270" s="27">
        <v>0</v>
      </c>
      <c r="ES270" s="27">
        <f t="shared" si="1218"/>
        <v>0.11660000000000001</v>
      </c>
      <c r="ET270" s="27">
        <f t="shared" si="1219"/>
        <v>0.11660000000000001</v>
      </c>
      <c r="EU270" s="31"/>
      <c r="EV270" s="29">
        <v>6.2302</v>
      </c>
      <c r="EW270" s="27">
        <v>0</v>
      </c>
      <c r="EX270" s="27">
        <v>0</v>
      </c>
      <c r="EY270" s="27">
        <f t="shared" si="1220"/>
        <v>7.8900000000000012E-2</v>
      </c>
      <c r="EZ270" s="27">
        <f t="shared" si="1221"/>
        <v>7.8900000000000012E-2</v>
      </c>
      <c r="FA270" s="31"/>
      <c r="FB270" s="29">
        <v>21.353400000000001</v>
      </c>
      <c r="FC270" s="27">
        <v>0.14749999999999999</v>
      </c>
      <c r="FD270" s="27">
        <v>0</v>
      </c>
      <c r="FE270" s="27">
        <f t="shared" si="1222"/>
        <v>3.5900000000000001E-2</v>
      </c>
      <c r="FF270" s="27">
        <f t="shared" si="1223"/>
        <v>3.5900000000000001E-2</v>
      </c>
      <c r="FG270" s="31"/>
      <c r="FH270" s="29">
        <v>129.41919999999999</v>
      </c>
      <c r="FI270" s="27">
        <v>8.3299999999999999E-2</v>
      </c>
      <c r="FJ270" s="27">
        <v>0</v>
      </c>
      <c r="FK270" s="27">
        <f t="shared" si="1224"/>
        <v>2.8499999999999998E-2</v>
      </c>
      <c r="FL270" s="27">
        <f t="shared" si="1225"/>
        <v>2.8499999999999998E-2</v>
      </c>
      <c r="FM270" s="31"/>
      <c r="FN270" s="32">
        <f t="shared" si="1226"/>
        <v>6</v>
      </c>
      <c r="FO270" s="32">
        <f t="shared" si="1227"/>
        <v>2013</v>
      </c>
    </row>
    <row r="271" spans="2:274" ht="15" x14ac:dyDescent="0.2">
      <c r="B271" s="32">
        <v>2013</v>
      </c>
      <c r="C271" s="32">
        <v>7</v>
      </c>
      <c r="D271" s="27"/>
      <c r="E271" s="29">
        <v>0.2301</v>
      </c>
      <c r="F271" s="27">
        <v>0.37340000000000001</v>
      </c>
      <c r="G271" s="27">
        <f t="shared" si="1168"/>
        <v>0.26120000000000004</v>
      </c>
      <c r="H271" s="27">
        <f t="shared" ref="H271:H276" si="1234">(F271+G271)</f>
        <v>0.63460000000000005</v>
      </c>
      <c r="I271" s="27"/>
      <c r="J271" s="29">
        <v>0.2301</v>
      </c>
      <c r="K271" s="27">
        <f t="shared" ref="K271:K276" si="1235">+F271</f>
        <v>0.37340000000000001</v>
      </c>
      <c r="L271" s="27">
        <f t="shared" si="1171"/>
        <v>0.26120000000000004</v>
      </c>
      <c r="M271" s="27">
        <f t="shared" ref="M271:M276" si="1236">(K271+L271)</f>
        <v>0.63460000000000005</v>
      </c>
      <c r="N271" s="27"/>
      <c r="O271" s="29">
        <v>0.69040000000000001</v>
      </c>
      <c r="P271" s="27">
        <f t="shared" ref="P271:P276" si="1237">+F271</f>
        <v>0.37340000000000001</v>
      </c>
      <c r="Q271" s="27">
        <f t="shared" si="1174"/>
        <v>0.13920000000000002</v>
      </c>
      <c r="R271" s="27">
        <f t="shared" ref="R271:R276" si="1238">(P271+Q271)</f>
        <v>0.51260000000000006</v>
      </c>
      <c r="S271" s="27"/>
      <c r="T271" s="29">
        <v>3.1233</v>
      </c>
      <c r="U271" s="27">
        <f t="shared" ref="U271:U276" si="1239">+P271</f>
        <v>0.37340000000000001</v>
      </c>
      <c r="V271" s="27">
        <f t="shared" si="1177"/>
        <v>9.8400000000000015E-2</v>
      </c>
      <c r="W271" s="27">
        <f t="shared" ref="W271:W276" si="1240">(U271+V271)</f>
        <v>0.4718</v>
      </c>
      <c r="X271" s="27"/>
      <c r="Y271" s="29">
        <v>20.1205</v>
      </c>
      <c r="Z271" s="27">
        <v>0.14749999999999999</v>
      </c>
      <c r="AA271" s="27">
        <f t="shared" ref="AA271:AA276" si="1241">+U271</f>
        <v>0.37340000000000001</v>
      </c>
      <c r="AB271" s="27">
        <f t="shared" si="1180"/>
        <v>5.3400000000000003E-2</v>
      </c>
      <c r="AC271" s="27">
        <f t="shared" ref="AC271:AC276" si="1242">(AA271+AB271)</f>
        <v>0.42680000000000001</v>
      </c>
      <c r="AD271" s="27"/>
      <c r="AE271" s="29">
        <v>4.9973000000000001</v>
      </c>
      <c r="AF271" s="52">
        <v>0.37340000000000001</v>
      </c>
      <c r="AG271" s="27">
        <f t="shared" si="1182"/>
        <v>9.9400000000000016E-2</v>
      </c>
      <c r="AH271" s="27">
        <f t="shared" ref="AH271:AH276" si="1243">(AF271+AG271)</f>
        <v>0.4728</v>
      </c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9">
        <v>20.1205</v>
      </c>
      <c r="BC271" s="27">
        <f t="shared" si="1184"/>
        <v>0.14749999999999999</v>
      </c>
      <c r="BD271" s="27">
        <f t="shared" si="1185"/>
        <v>0.37340000000000001</v>
      </c>
      <c r="BE271" s="27">
        <f t="shared" si="1186"/>
        <v>5.1900000000000002E-2</v>
      </c>
      <c r="BF271" s="27">
        <f t="shared" ref="BF271:BF276" si="1244">(BD271+BE271)</f>
        <v>0.42530000000000001</v>
      </c>
      <c r="BG271" s="27"/>
      <c r="BH271" s="29">
        <v>128.18629999999999</v>
      </c>
      <c r="BI271" s="27">
        <v>8.3299999999999999E-2</v>
      </c>
      <c r="BJ271" s="27">
        <f t="shared" ref="BJ271:BJ276" si="1245">+BD271</f>
        <v>0.37340000000000001</v>
      </c>
      <c r="BK271" s="27">
        <f t="shared" si="1189"/>
        <v>4.4499999999999998E-2</v>
      </c>
      <c r="BL271" s="27">
        <f t="shared" ref="BL271:BL276" si="1246">(BJ271+BK271)</f>
        <v>0.41789999999999999</v>
      </c>
      <c r="BM271" s="27"/>
      <c r="BN271" s="27"/>
      <c r="BO271" s="27"/>
      <c r="BP271" s="27"/>
      <c r="BQ271" s="27"/>
      <c r="BR271" s="27"/>
      <c r="BS271" s="27"/>
      <c r="BT271" s="127" t="s">
        <v>30</v>
      </c>
      <c r="BU271" s="127"/>
      <c r="BV271" s="127"/>
      <c r="BW271" s="127"/>
      <c r="BX271" s="127"/>
      <c r="BY271" s="31"/>
      <c r="BZ271" s="29">
        <v>4.9973000000000001</v>
      </c>
      <c r="CA271" s="27">
        <v>0</v>
      </c>
      <c r="CB271" s="27">
        <f t="shared" ref="CB271:CB276" si="1247">+BJ271</f>
        <v>0.37340000000000001</v>
      </c>
      <c r="CC271" s="27">
        <f t="shared" si="1192"/>
        <v>9.9400000000000016E-2</v>
      </c>
      <c r="CD271" s="27">
        <f t="shared" ref="CD271:CD276" si="1248">CB271+CC271</f>
        <v>0.4728</v>
      </c>
      <c r="CE271" s="28"/>
      <c r="CF271" s="29">
        <v>230.53149999999999</v>
      </c>
      <c r="CG271" s="27">
        <v>6.4899999999999999E-2</v>
      </c>
      <c r="CH271" s="27">
        <f t="shared" ref="CH271:CH276" si="1249">CB271</f>
        <v>0.37340000000000001</v>
      </c>
      <c r="CI271" s="27">
        <f t="shared" si="1195"/>
        <v>2.7900000000000001E-2</v>
      </c>
      <c r="CJ271" s="27">
        <f t="shared" ref="CJ271:CJ276" si="1250">CH271+CI271</f>
        <v>0.40129999999999999</v>
      </c>
      <c r="CK271" s="28"/>
      <c r="CL271" s="29">
        <v>2.2191999999999998</v>
      </c>
      <c r="CM271" s="27">
        <v>0</v>
      </c>
      <c r="CN271" s="27">
        <f t="shared" si="1197"/>
        <v>0.11660000000000001</v>
      </c>
      <c r="CO271" s="27">
        <f t="shared" ref="CO271:CO276" si="1251">(CM271+CN271)</f>
        <v>0.11660000000000001</v>
      </c>
      <c r="CP271" s="28"/>
      <c r="CQ271" s="29">
        <v>2.7780999999999998</v>
      </c>
      <c r="CR271" s="27">
        <f t="shared" ref="CR271:CS273" si="1252">+CM271</f>
        <v>0</v>
      </c>
      <c r="CS271" s="27">
        <f t="shared" si="1252"/>
        <v>0.11660000000000001</v>
      </c>
      <c r="CT271" s="27">
        <f t="shared" ref="CT271:CT276" si="1253">(CR271+CS271)</f>
        <v>0.11660000000000001</v>
      </c>
      <c r="CU271" s="28"/>
      <c r="CV271" s="29">
        <v>5.6712999999999996</v>
      </c>
      <c r="CW271" s="27">
        <f t="shared" ref="CW271:CW276" si="1254">+CR271</f>
        <v>0</v>
      </c>
      <c r="CX271" s="27">
        <f t="shared" si="1202"/>
        <v>7.8900000000000012E-2</v>
      </c>
      <c r="CY271" s="27">
        <f t="shared" ref="CY271:CY276" si="1255">(CW271+CX271)</f>
        <v>7.8900000000000012E-2</v>
      </c>
      <c r="CZ271" s="28"/>
      <c r="DA271" s="29">
        <v>6.2302</v>
      </c>
      <c r="DB271" s="27">
        <f t="shared" ref="DB271:DC273" si="1256">+CW271</f>
        <v>0</v>
      </c>
      <c r="DC271" s="29">
        <f t="shared" si="1256"/>
        <v>7.8900000000000012E-2</v>
      </c>
      <c r="DD271" s="27">
        <f t="shared" ref="DD271:DD276" si="1257">(DB271+DC271)</f>
        <v>7.8900000000000012E-2</v>
      </c>
      <c r="DE271" s="27"/>
      <c r="DF271" s="29">
        <v>20.794499999999999</v>
      </c>
      <c r="DG271" s="27">
        <f t="shared" ref="DG271:DG276" si="1258">+BC271</f>
        <v>0.14749999999999999</v>
      </c>
      <c r="DH271" s="27">
        <f t="shared" ref="DH271:DH276" si="1259">+DB271</f>
        <v>0</v>
      </c>
      <c r="DI271" s="27">
        <f t="shared" si="1208"/>
        <v>3.5900000000000001E-2</v>
      </c>
      <c r="DJ271" s="27">
        <f t="shared" ref="DJ271:DJ276" si="1260">(DH271+DI271)</f>
        <v>3.5900000000000001E-2</v>
      </c>
      <c r="DK271" s="28"/>
      <c r="DL271" s="29">
        <v>21.353400000000001</v>
      </c>
      <c r="DM271" s="27">
        <f t="shared" ref="DM271:DO272" si="1261">+DG271</f>
        <v>0.14749999999999999</v>
      </c>
      <c r="DN271" s="27">
        <f t="shared" si="1261"/>
        <v>0</v>
      </c>
      <c r="DO271" s="27">
        <f t="shared" si="1261"/>
        <v>3.5900000000000001E-2</v>
      </c>
      <c r="DP271" s="27">
        <f t="shared" ref="DP271:DP276" si="1262">(DN271+DO271)</f>
        <v>3.5900000000000001E-2</v>
      </c>
      <c r="DQ271" s="27"/>
      <c r="DR271" s="29">
        <v>128.8603</v>
      </c>
      <c r="DS271" s="27">
        <f t="shared" ref="DS271:DS276" si="1263">+BI271</f>
        <v>8.3299999999999999E-2</v>
      </c>
      <c r="DT271" s="27">
        <f t="shared" ref="DT271:DT276" si="1264">+DN271</f>
        <v>0</v>
      </c>
      <c r="DU271" s="29">
        <f t="shared" si="1214"/>
        <v>2.8499999999999998E-2</v>
      </c>
      <c r="DV271" s="27">
        <f t="shared" ref="DV271:DV276" si="1265">(DT271+DU271)</f>
        <v>2.8499999999999998E-2</v>
      </c>
      <c r="DW271" s="28"/>
      <c r="DX271" s="29">
        <v>129.41919999999999</v>
      </c>
      <c r="DY271" s="27">
        <f t="shared" ref="DY271:EA272" si="1266">+DS271</f>
        <v>8.3299999999999999E-2</v>
      </c>
      <c r="DZ271" s="27">
        <f t="shared" si="1266"/>
        <v>0</v>
      </c>
      <c r="EA271" s="27">
        <f t="shared" si="1266"/>
        <v>2.8499999999999998E-2</v>
      </c>
      <c r="EB271" s="27">
        <f t="shared" ref="EB271:EB276" si="1267">(DZ271+EA271)</f>
        <v>2.8499999999999998E-2</v>
      </c>
      <c r="EC271" s="27"/>
      <c r="ED271" s="27"/>
      <c r="EE271" s="27"/>
      <c r="EF271" s="27"/>
      <c r="EG271" s="27"/>
      <c r="EH271" s="27"/>
      <c r="EI271" s="27"/>
      <c r="EJ271" s="127" t="s">
        <v>30</v>
      </c>
      <c r="EK271" s="127"/>
      <c r="EL271" s="127"/>
      <c r="EM271" s="127"/>
      <c r="EN271" s="127"/>
      <c r="EO271" s="31"/>
      <c r="EP271" s="29">
        <v>2.7780999999999998</v>
      </c>
      <c r="EQ271" s="27">
        <v>0</v>
      </c>
      <c r="ER271" s="27">
        <v>0</v>
      </c>
      <c r="ES271" s="27">
        <f t="shared" si="1218"/>
        <v>0.11660000000000001</v>
      </c>
      <c r="ET271" s="27">
        <f t="shared" ref="ET271:ET276" si="1268">ER271+ES271</f>
        <v>0.11660000000000001</v>
      </c>
      <c r="EU271" s="31"/>
      <c r="EV271" s="29">
        <v>6.2302</v>
      </c>
      <c r="EW271" s="27">
        <v>0</v>
      </c>
      <c r="EX271" s="27">
        <v>0</v>
      </c>
      <c r="EY271" s="27">
        <f t="shared" si="1220"/>
        <v>7.8900000000000012E-2</v>
      </c>
      <c r="EZ271" s="27">
        <f t="shared" ref="EZ271:EZ276" si="1269">EX271+EY271</f>
        <v>7.8900000000000012E-2</v>
      </c>
      <c r="FA271" s="31"/>
      <c r="FB271" s="29">
        <v>21.353400000000001</v>
      </c>
      <c r="FC271" s="27">
        <v>0.14749999999999999</v>
      </c>
      <c r="FD271" s="27">
        <v>0</v>
      </c>
      <c r="FE271" s="27">
        <f t="shared" si="1222"/>
        <v>3.5900000000000001E-2</v>
      </c>
      <c r="FF271" s="27">
        <f t="shared" ref="FF271:FF276" si="1270">FD271+FE271</f>
        <v>3.5900000000000001E-2</v>
      </c>
      <c r="FG271" s="31"/>
      <c r="FH271" s="29">
        <v>129.41919999999999</v>
      </c>
      <c r="FI271" s="27">
        <v>8.3299999999999999E-2</v>
      </c>
      <c r="FJ271" s="27">
        <v>0</v>
      </c>
      <c r="FK271" s="27">
        <f t="shared" si="1224"/>
        <v>2.8499999999999998E-2</v>
      </c>
      <c r="FL271" s="27">
        <f t="shared" ref="FL271:FL276" si="1271">FJ271+FK271</f>
        <v>2.8499999999999998E-2</v>
      </c>
      <c r="FM271" s="31"/>
      <c r="FN271" s="32">
        <f t="shared" si="1226"/>
        <v>7</v>
      </c>
      <c r="FO271" s="32">
        <f t="shared" si="1227"/>
        <v>2013</v>
      </c>
    </row>
    <row r="272" spans="2:274" ht="15" x14ac:dyDescent="0.2">
      <c r="B272" s="32">
        <v>2013</v>
      </c>
      <c r="C272" s="32">
        <v>8</v>
      </c>
      <c r="D272" s="27"/>
      <c r="E272" s="29">
        <v>0.2301</v>
      </c>
      <c r="F272" s="27">
        <v>0.35759999999999997</v>
      </c>
      <c r="G272" s="27">
        <f t="shared" si="1168"/>
        <v>0.26120000000000004</v>
      </c>
      <c r="H272" s="27">
        <f t="shared" si="1234"/>
        <v>0.61880000000000002</v>
      </c>
      <c r="I272" s="27"/>
      <c r="J272" s="29">
        <v>0.2301</v>
      </c>
      <c r="K272" s="27">
        <f t="shared" si="1235"/>
        <v>0.35759999999999997</v>
      </c>
      <c r="L272" s="27">
        <f t="shared" si="1171"/>
        <v>0.26120000000000004</v>
      </c>
      <c r="M272" s="27">
        <f t="shared" si="1236"/>
        <v>0.61880000000000002</v>
      </c>
      <c r="N272" s="27"/>
      <c r="O272" s="29">
        <v>0.69040000000000001</v>
      </c>
      <c r="P272" s="27">
        <f t="shared" si="1237"/>
        <v>0.35759999999999997</v>
      </c>
      <c r="Q272" s="27">
        <f t="shared" si="1174"/>
        <v>0.13920000000000002</v>
      </c>
      <c r="R272" s="27">
        <f t="shared" si="1238"/>
        <v>0.49680000000000002</v>
      </c>
      <c r="S272" s="27"/>
      <c r="T272" s="29">
        <v>3.1233</v>
      </c>
      <c r="U272" s="27">
        <f t="shared" si="1239"/>
        <v>0.35759999999999997</v>
      </c>
      <c r="V272" s="27">
        <f t="shared" si="1177"/>
        <v>9.8400000000000015E-2</v>
      </c>
      <c r="W272" s="27">
        <f t="shared" si="1240"/>
        <v>0.45599999999999996</v>
      </c>
      <c r="X272" s="27"/>
      <c r="Y272" s="29">
        <v>20.1205</v>
      </c>
      <c r="Z272" s="27">
        <v>0.14749999999999999</v>
      </c>
      <c r="AA272" s="27">
        <f t="shared" si="1241"/>
        <v>0.35759999999999997</v>
      </c>
      <c r="AB272" s="27">
        <f t="shared" si="1180"/>
        <v>5.3400000000000003E-2</v>
      </c>
      <c r="AC272" s="27">
        <f t="shared" si="1242"/>
        <v>0.41099999999999998</v>
      </c>
      <c r="AD272" s="27"/>
      <c r="AE272" s="29">
        <v>4.9973000000000001</v>
      </c>
      <c r="AF272" s="52">
        <v>0.35759999999999997</v>
      </c>
      <c r="AG272" s="27">
        <f t="shared" si="1182"/>
        <v>9.9400000000000016E-2</v>
      </c>
      <c r="AH272" s="27">
        <f t="shared" si="1243"/>
        <v>0.45699999999999996</v>
      </c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9">
        <v>20.1205</v>
      </c>
      <c r="BC272" s="27">
        <f t="shared" si="1184"/>
        <v>0.14749999999999999</v>
      </c>
      <c r="BD272" s="27">
        <f t="shared" si="1185"/>
        <v>0.35759999999999997</v>
      </c>
      <c r="BE272" s="27">
        <f t="shared" si="1186"/>
        <v>5.1900000000000002E-2</v>
      </c>
      <c r="BF272" s="27">
        <f t="shared" si="1244"/>
        <v>0.40949999999999998</v>
      </c>
      <c r="BG272" s="27"/>
      <c r="BH272" s="29">
        <v>128.18629999999999</v>
      </c>
      <c r="BI272" s="27">
        <v>8.3299999999999999E-2</v>
      </c>
      <c r="BJ272" s="27">
        <f t="shared" si="1245"/>
        <v>0.35759999999999997</v>
      </c>
      <c r="BK272" s="27">
        <f t="shared" si="1189"/>
        <v>4.4499999999999998E-2</v>
      </c>
      <c r="BL272" s="27">
        <f t="shared" si="1246"/>
        <v>0.40209999999999996</v>
      </c>
      <c r="BM272" s="27"/>
      <c r="BN272" s="27"/>
      <c r="BO272" s="27"/>
      <c r="BP272" s="27"/>
      <c r="BQ272" s="27"/>
      <c r="BR272" s="27"/>
      <c r="BS272" s="27"/>
      <c r="BT272" s="127" t="s">
        <v>30</v>
      </c>
      <c r="BU272" s="127"/>
      <c r="BV272" s="127"/>
      <c r="BW272" s="127"/>
      <c r="BX272" s="127"/>
      <c r="BY272" s="31"/>
      <c r="BZ272" s="29">
        <v>4.9973000000000001</v>
      </c>
      <c r="CA272" s="27">
        <v>0</v>
      </c>
      <c r="CB272" s="27">
        <f t="shared" si="1247"/>
        <v>0.35759999999999997</v>
      </c>
      <c r="CC272" s="27">
        <f t="shared" si="1192"/>
        <v>9.9400000000000016E-2</v>
      </c>
      <c r="CD272" s="27">
        <f t="shared" si="1248"/>
        <v>0.45699999999999996</v>
      </c>
      <c r="CE272" s="28"/>
      <c r="CF272" s="29">
        <v>230.53149999999999</v>
      </c>
      <c r="CG272" s="27">
        <v>6.4899999999999999E-2</v>
      </c>
      <c r="CH272" s="27">
        <f t="shared" si="1249"/>
        <v>0.35759999999999997</v>
      </c>
      <c r="CI272" s="27">
        <f t="shared" si="1195"/>
        <v>2.7900000000000001E-2</v>
      </c>
      <c r="CJ272" s="27">
        <f t="shared" si="1250"/>
        <v>0.38549999999999995</v>
      </c>
      <c r="CK272" s="28"/>
      <c r="CL272" s="29">
        <v>2.2191999999999998</v>
      </c>
      <c r="CM272" s="27">
        <v>0</v>
      </c>
      <c r="CN272" s="27">
        <f t="shared" si="1197"/>
        <v>0.11660000000000001</v>
      </c>
      <c r="CO272" s="27">
        <f t="shared" si="1251"/>
        <v>0.11660000000000001</v>
      </c>
      <c r="CP272" s="28"/>
      <c r="CQ272" s="29">
        <v>2.7780999999999998</v>
      </c>
      <c r="CR272" s="27">
        <f t="shared" si="1252"/>
        <v>0</v>
      </c>
      <c r="CS272" s="27">
        <f t="shared" si="1252"/>
        <v>0.11660000000000001</v>
      </c>
      <c r="CT272" s="27">
        <f t="shared" si="1253"/>
        <v>0.11660000000000001</v>
      </c>
      <c r="CU272" s="28"/>
      <c r="CV272" s="29">
        <v>5.6712999999999996</v>
      </c>
      <c r="CW272" s="27">
        <f t="shared" si="1254"/>
        <v>0</v>
      </c>
      <c r="CX272" s="27">
        <f t="shared" si="1202"/>
        <v>7.8900000000000012E-2</v>
      </c>
      <c r="CY272" s="27">
        <f t="shared" si="1255"/>
        <v>7.8900000000000012E-2</v>
      </c>
      <c r="CZ272" s="28"/>
      <c r="DA272" s="29">
        <v>6.2302</v>
      </c>
      <c r="DB272" s="27">
        <f t="shared" si="1256"/>
        <v>0</v>
      </c>
      <c r="DC272" s="29">
        <f t="shared" si="1256"/>
        <v>7.8900000000000012E-2</v>
      </c>
      <c r="DD272" s="27">
        <f t="shared" si="1257"/>
        <v>7.8900000000000012E-2</v>
      </c>
      <c r="DE272" s="27"/>
      <c r="DF272" s="29">
        <v>20.794499999999999</v>
      </c>
      <c r="DG272" s="27">
        <f t="shared" si="1258"/>
        <v>0.14749999999999999</v>
      </c>
      <c r="DH272" s="27">
        <f t="shared" si="1259"/>
        <v>0</v>
      </c>
      <c r="DI272" s="27">
        <f t="shared" si="1208"/>
        <v>3.5900000000000001E-2</v>
      </c>
      <c r="DJ272" s="27">
        <f t="shared" si="1260"/>
        <v>3.5900000000000001E-2</v>
      </c>
      <c r="DK272" s="28"/>
      <c r="DL272" s="29">
        <v>21.353400000000001</v>
      </c>
      <c r="DM272" s="27">
        <f t="shared" si="1261"/>
        <v>0.14749999999999999</v>
      </c>
      <c r="DN272" s="27">
        <f t="shared" si="1261"/>
        <v>0</v>
      </c>
      <c r="DO272" s="27">
        <f t="shared" si="1261"/>
        <v>3.5900000000000001E-2</v>
      </c>
      <c r="DP272" s="27">
        <f t="shared" si="1262"/>
        <v>3.5900000000000001E-2</v>
      </c>
      <c r="DQ272" s="27"/>
      <c r="DR272" s="29">
        <v>128.8603</v>
      </c>
      <c r="DS272" s="27">
        <f t="shared" si="1263"/>
        <v>8.3299999999999999E-2</v>
      </c>
      <c r="DT272" s="27">
        <f t="shared" si="1264"/>
        <v>0</v>
      </c>
      <c r="DU272" s="29">
        <f t="shared" si="1214"/>
        <v>2.8499999999999998E-2</v>
      </c>
      <c r="DV272" s="27">
        <f t="shared" si="1265"/>
        <v>2.8499999999999998E-2</v>
      </c>
      <c r="DW272" s="28"/>
      <c r="DX272" s="29">
        <v>129.41919999999999</v>
      </c>
      <c r="DY272" s="27">
        <f t="shared" si="1266"/>
        <v>8.3299999999999999E-2</v>
      </c>
      <c r="DZ272" s="27">
        <f t="shared" si="1266"/>
        <v>0</v>
      </c>
      <c r="EA272" s="27">
        <f t="shared" si="1266"/>
        <v>2.8499999999999998E-2</v>
      </c>
      <c r="EB272" s="27">
        <f t="shared" si="1267"/>
        <v>2.8499999999999998E-2</v>
      </c>
      <c r="EC272" s="27"/>
      <c r="ED272" s="27"/>
      <c r="EE272" s="27"/>
      <c r="EF272" s="27"/>
      <c r="EG272" s="27"/>
      <c r="EH272" s="27"/>
      <c r="EI272" s="27"/>
      <c r="EJ272" s="127" t="s">
        <v>30</v>
      </c>
      <c r="EK272" s="127"/>
      <c r="EL272" s="127"/>
      <c r="EM272" s="127"/>
      <c r="EN272" s="127"/>
      <c r="EO272" s="31"/>
      <c r="EP272" s="29">
        <v>2.7780999999999998</v>
      </c>
      <c r="EQ272" s="27">
        <v>0</v>
      </c>
      <c r="ER272" s="27">
        <v>0</v>
      </c>
      <c r="ES272" s="27">
        <f t="shared" si="1218"/>
        <v>0.11660000000000001</v>
      </c>
      <c r="ET272" s="27">
        <f t="shared" si="1268"/>
        <v>0.11660000000000001</v>
      </c>
      <c r="EU272" s="31"/>
      <c r="EV272" s="29">
        <v>6.2302</v>
      </c>
      <c r="EW272" s="27">
        <v>0</v>
      </c>
      <c r="EX272" s="27">
        <v>0</v>
      </c>
      <c r="EY272" s="27">
        <f t="shared" si="1220"/>
        <v>7.8900000000000012E-2</v>
      </c>
      <c r="EZ272" s="27">
        <f t="shared" si="1269"/>
        <v>7.8900000000000012E-2</v>
      </c>
      <c r="FA272" s="31"/>
      <c r="FB272" s="29">
        <v>21.353400000000001</v>
      </c>
      <c r="FC272" s="27">
        <v>0.14749999999999999</v>
      </c>
      <c r="FD272" s="27">
        <v>0</v>
      </c>
      <c r="FE272" s="27">
        <f t="shared" si="1222"/>
        <v>3.5900000000000001E-2</v>
      </c>
      <c r="FF272" s="27">
        <f t="shared" si="1270"/>
        <v>3.5900000000000001E-2</v>
      </c>
      <c r="FG272" s="31"/>
      <c r="FH272" s="29">
        <v>129.41919999999999</v>
      </c>
      <c r="FI272" s="27">
        <v>8.3299999999999999E-2</v>
      </c>
      <c r="FJ272" s="27">
        <v>0</v>
      </c>
      <c r="FK272" s="27">
        <f t="shared" si="1224"/>
        <v>2.8499999999999998E-2</v>
      </c>
      <c r="FL272" s="27">
        <f t="shared" si="1271"/>
        <v>2.8499999999999998E-2</v>
      </c>
      <c r="FM272" s="31"/>
      <c r="FN272" s="32">
        <f t="shared" si="1226"/>
        <v>8</v>
      </c>
      <c r="FO272" s="32">
        <f t="shared" si="1227"/>
        <v>2013</v>
      </c>
    </row>
    <row r="273" spans="2:274" ht="15" x14ac:dyDescent="0.2">
      <c r="B273" s="32">
        <v>2013</v>
      </c>
      <c r="C273" s="32">
        <v>9</v>
      </c>
      <c r="D273" s="27"/>
      <c r="E273" s="29">
        <v>0.2301</v>
      </c>
      <c r="F273" s="27">
        <v>0.36509999999999998</v>
      </c>
      <c r="G273" s="27">
        <f t="shared" si="1168"/>
        <v>0.26120000000000004</v>
      </c>
      <c r="H273" s="27">
        <f t="shared" si="1234"/>
        <v>0.62630000000000008</v>
      </c>
      <c r="I273" s="27"/>
      <c r="J273" s="29">
        <v>0.2301</v>
      </c>
      <c r="K273" s="27">
        <f t="shared" si="1235"/>
        <v>0.36509999999999998</v>
      </c>
      <c r="L273" s="27">
        <f t="shared" si="1171"/>
        <v>0.26120000000000004</v>
      </c>
      <c r="M273" s="27">
        <f t="shared" si="1236"/>
        <v>0.62630000000000008</v>
      </c>
      <c r="N273" s="27"/>
      <c r="O273" s="29">
        <v>0.69040000000000001</v>
      </c>
      <c r="P273" s="27">
        <f t="shared" si="1237"/>
        <v>0.36509999999999998</v>
      </c>
      <c r="Q273" s="27">
        <f t="shared" si="1174"/>
        <v>0.13920000000000002</v>
      </c>
      <c r="R273" s="27">
        <f t="shared" si="1238"/>
        <v>0.50429999999999997</v>
      </c>
      <c r="S273" s="27"/>
      <c r="T273" s="29">
        <v>3.1233</v>
      </c>
      <c r="U273" s="27">
        <f t="shared" si="1239"/>
        <v>0.36509999999999998</v>
      </c>
      <c r="V273" s="27">
        <f t="shared" si="1177"/>
        <v>9.8400000000000015E-2</v>
      </c>
      <c r="W273" s="27">
        <f t="shared" si="1240"/>
        <v>0.46350000000000002</v>
      </c>
      <c r="X273" s="27"/>
      <c r="Y273" s="29">
        <v>20.1205</v>
      </c>
      <c r="Z273" s="27">
        <v>0.14749999999999999</v>
      </c>
      <c r="AA273" s="27">
        <f t="shared" si="1241"/>
        <v>0.36509999999999998</v>
      </c>
      <c r="AB273" s="27">
        <f t="shared" si="1180"/>
        <v>5.3400000000000003E-2</v>
      </c>
      <c r="AC273" s="27">
        <f t="shared" si="1242"/>
        <v>0.41849999999999998</v>
      </c>
      <c r="AD273" s="27"/>
      <c r="AE273" s="29">
        <v>4.9973000000000001</v>
      </c>
      <c r="AF273" s="52">
        <v>0.36509999999999998</v>
      </c>
      <c r="AG273" s="27">
        <f t="shared" si="1182"/>
        <v>9.9400000000000016E-2</v>
      </c>
      <c r="AH273" s="27">
        <f t="shared" si="1243"/>
        <v>0.46450000000000002</v>
      </c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9">
        <v>20.1205</v>
      </c>
      <c r="BC273" s="27">
        <f t="shared" si="1184"/>
        <v>0.14749999999999999</v>
      </c>
      <c r="BD273" s="27">
        <f t="shared" si="1185"/>
        <v>0.36509999999999998</v>
      </c>
      <c r="BE273" s="27">
        <f t="shared" si="1186"/>
        <v>5.1900000000000002E-2</v>
      </c>
      <c r="BF273" s="27">
        <f t="shared" si="1244"/>
        <v>0.41699999999999998</v>
      </c>
      <c r="BG273" s="27"/>
      <c r="BH273" s="29">
        <v>128.18629999999999</v>
      </c>
      <c r="BI273" s="27">
        <v>8.3299999999999999E-2</v>
      </c>
      <c r="BJ273" s="27">
        <f t="shared" si="1245"/>
        <v>0.36509999999999998</v>
      </c>
      <c r="BK273" s="27">
        <f t="shared" si="1189"/>
        <v>4.4499999999999998E-2</v>
      </c>
      <c r="BL273" s="27">
        <f t="shared" si="1246"/>
        <v>0.40959999999999996</v>
      </c>
      <c r="BM273" s="27"/>
      <c r="BN273" s="27"/>
      <c r="BO273" s="27"/>
      <c r="BP273" s="27"/>
      <c r="BQ273" s="27"/>
      <c r="BR273" s="27"/>
      <c r="BS273" s="27"/>
      <c r="BT273" s="127" t="s">
        <v>30</v>
      </c>
      <c r="BU273" s="127"/>
      <c r="BV273" s="127"/>
      <c r="BW273" s="127"/>
      <c r="BX273" s="127"/>
      <c r="BY273" s="31"/>
      <c r="BZ273" s="29">
        <v>4.9973000000000001</v>
      </c>
      <c r="CA273" s="27">
        <v>0</v>
      </c>
      <c r="CB273" s="27">
        <f t="shared" si="1247"/>
        <v>0.36509999999999998</v>
      </c>
      <c r="CC273" s="27">
        <f t="shared" si="1192"/>
        <v>9.9400000000000016E-2</v>
      </c>
      <c r="CD273" s="27">
        <f t="shared" si="1248"/>
        <v>0.46450000000000002</v>
      </c>
      <c r="CE273" s="28"/>
      <c r="CF273" s="29">
        <v>230.53149999999999</v>
      </c>
      <c r="CG273" s="27">
        <v>6.4899999999999999E-2</v>
      </c>
      <c r="CH273" s="27">
        <f t="shared" si="1249"/>
        <v>0.36509999999999998</v>
      </c>
      <c r="CI273" s="27">
        <f t="shared" si="1195"/>
        <v>2.7900000000000001E-2</v>
      </c>
      <c r="CJ273" s="27">
        <f t="shared" si="1250"/>
        <v>0.39299999999999996</v>
      </c>
      <c r="CK273" s="28"/>
      <c r="CL273" s="29">
        <v>2.2191999999999998</v>
      </c>
      <c r="CM273" s="27">
        <v>0</v>
      </c>
      <c r="CN273" s="27">
        <f t="shared" si="1197"/>
        <v>0.11660000000000001</v>
      </c>
      <c r="CO273" s="27">
        <f t="shared" si="1251"/>
        <v>0.11660000000000001</v>
      </c>
      <c r="CP273" s="28"/>
      <c r="CQ273" s="29">
        <v>2.7780999999999998</v>
      </c>
      <c r="CR273" s="27">
        <f t="shared" si="1252"/>
        <v>0</v>
      </c>
      <c r="CS273" s="27">
        <f t="shared" si="1252"/>
        <v>0.11660000000000001</v>
      </c>
      <c r="CT273" s="27">
        <f t="shared" si="1253"/>
        <v>0.11660000000000001</v>
      </c>
      <c r="CU273" s="28"/>
      <c r="CV273" s="29">
        <v>5.6712999999999996</v>
      </c>
      <c r="CW273" s="27">
        <f t="shared" si="1254"/>
        <v>0</v>
      </c>
      <c r="CX273" s="27">
        <f t="shared" si="1202"/>
        <v>7.8900000000000012E-2</v>
      </c>
      <c r="CY273" s="27">
        <f t="shared" si="1255"/>
        <v>7.8900000000000012E-2</v>
      </c>
      <c r="CZ273" s="28"/>
      <c r="DA273" s="29">
        <v>6.2302</v>
      </c>
      <c r="DB273" s="27">
        <f t="shared" si="1256"/>
        <v>0</v>
      </c>
      <c r="DC273" s="29">
        <f t="shared" si="1256"/>
        <v>7.8900000000000012E-2</v>
      </c>
      <c r="DD273" s="27">
        <f t="shared" si="1257"/>
        <v>7.8900000000000012E-2</v>
      </c>
      <c r="DE273" s="27"/>
      <c r="DF273" s="29">
        <v>20.794499999999999</v>
      </c>
      <c r="DG273" s="27">
        <f t="shared" si="1258"/>
        <v>0.14749999999999999</v>
      </c>
      <c r="DH273" s="27">
        <f t="shared" si="1259"/>
        <v>0</v>
      </c>
      <c r="DI273" s="27">
        <f t="shared" si="1208"/>
        <v>3.5900000000000001E-2</v>
      </c>
      <c r="DJ273" s="27">
        <f t="shared" si="1260"/>
        <v>3.5900000000000001E-2</v>
      </c>
      <c r="DK273" s="28"/>
      <c r="DL273" s="29">
        <v>21.353400000000001</v>
      </c>
      <c r="DM273" s="27">
        <f t="shared" ref="DM273:DO274" si="1272">+DG273</f>
        <v>0.14749999999999999</v>
      </c>
      <c r="DN273" s="27">
        <f t="shared" si="1272"/>
        <v>0</v>
      </c>
      <c r="DO273" s="27">
        <f t="shared" si="1272"/>
        <v>3.5900000000000001E-2</v>
      </c>
      <c r="DP273" s="27">
        <f t="shared" si="1262"/>
        <v>3.5900000000000001E-2</v>
      </c>
      <c r="DQ273" s="27"/>
      <c r="DR273" s="29">
        <v>128.8603</v>
      </c>
      <c r="DS273" s="27">
        <f t="shared" si="1263"/>
        <v>8.3299999999999999E-2</v>
      </c>
      <c r="DT273" s="27">
        <f t="shared" si="1264"/>
        <v>0</v>
      </c>
      <c r="DU273" s="29">
        <f t="shared" si="1214"/>
        <v>2.8499999999999998E-2</v>
      </c>
      <c r="DV273" s="27">
        <f t="shared" si="1265"/>
        <v>2.8499999999999998E-2</v>
      </c>
      <c r="DW273" s="28"/>
      <c r="DX273" s="29">
        <v>129.41919999999999</v>
      </c>
      <c r="DY273" s="27">
        <f t="shared" ref="DY273:EA274" si="1273">+DS273</f>
        <v>8.3299999999999999E-2</v>
      </c>
      <c r="DZ273" s="27">
        <f t="shared" si="1273"/>
        <v>0</v>
      </c>
      <c r="EA273" s="27">
        <f t="shared" si="1273"/>
        <v>2.8499999999999998E-2</v>
      </c>
      <c r="EB273" s="27">
        <f t="shared" si="1267"/>
        <v>2.8499999999999998E-2</v>
      </c>
      <c r="EC273" s="27"/>
      <c r="ED273" s="27"/>
      <c r="EE273" s="27"/>
      <c r="EF273" s="27"/>
      <c r="EG273" s="27"/>
      <c r="EH273" s="27"/>
      <c r="EI273" s="27"/>
      <c r="EJ273" s="127" t="s">
        <v>30</v>
      </c>
      <c r="EK273" s="127"/>
      <c r="EL273" s="127"/>
      <c r="EM273" s="127"/>
      <c r="EN273" s="127"/>
      <c r="EO273" s="31"/>
      <c r="EP273" s="29">
        <v>2.7780999999999998</v>
      </c>
      <c r="EQ273" s="27">
        <v>0</v>
      </c>
      <c r="ER273" s="27">
        <v>0</v>
      </c>
      <c r="ES273" s="27">
        <f t="shared" si="1218"/>
        <v>0.11660000000000001</v>
      </c>
      <c r="ET273" s="27">
        <f t="shared" si="1268"/>
        <v>0.11660000000000001</v>
      </c>
      <c r="EU273" s="31"/>
      <c r="EV273" s="29">
        <v>6.2302</v>
      </c>
      <c r="EW273" s="27">
        <v>0</v>
      </c>
      <c r="EX273" s="27">
        <v>0</v>
      </c>
      <c r="EY273" s="27">
        <f t="shared" si="1220"/>
        <v>7.8900000000000012E-2</v>
      </c>
      <c r="EZ273" s="27">
        <f t="shared" si="1269"/>
        <v>7.8900000000000012E-2</v>
      </c>
      <c r="FA273" s="31"/>
      <c r="FB273" s="29">
        <v>21.353400000000001</v>
      </c>
      <c r="FC273" s="27">
        <v>0.14749999999999999</v>
      </c>
      <c r="FD273" s="27">
        <v>0</v>
      </c>
      <c r="FE273" s="27">
        <f t="shared" si="1222"/>
        <v>3.5900000000000001E-2</v>
      </c>
      <c r="FF273" s="27">
        <f t="shared" si="1270"/>
        <v>3.5900000000000001E-2</v>
      </c>
      <c r="FG273" s="31"/>
      <c r="FH273" s="29">
        <v>129.41919999999999</v>
      </c>
      <c r="FI273" s="27">
        <v>8.3299999999999999E-2</v>
      </c>
      <c r="FJ273" s="27">
        <v>0</v>
      </c>
      <c r="FK273" s="27">
        <f t="shared" si="1224"/>
        <v>2.8499999999999998E-2</v>
      </c>
      <c r="FL273" s="27">
        <f t="shared" si="1271"/>
        <v>2.8499999999999998E-2</v>
      </c>
      <c r="FM273" s="31"/>
      <c r="FN273" s="32">
        <f t="shared" si="1226"/>
        <v>9</v>
      </c>
      <c r="FO273" s="32">
        <f t="shared" si="1227"/>
        <v>2013</v>
      </c>
    </row>
    <row r="274" spans="2:274" ht="15" x14ac:dyDescent="0.2">
      <c r="B274" s="32">
        <v>2013</v>
      </c>
      <c r="C274" s="32">
        <v>10</v>
      </c>
      <c r="D274" s="27"/>
      <c r="E274" s="29">
        <v>0.2301</v>
      </c>
      <c r="F274" s="27">
        <v>0.36680000000000001</v>
      </c>
      <c r="G274" s="27">
        <f t="shared" si="1168"/>
        <v>0.26120000000000004</v>
      </c>
      <c r="H274" s="27">
        <f t="shared" si="1234"/>
        <v>0.62800000000000011</v>
      </c>
      <c r="I274" s="27"/>
      <c r="J274" s="29">
        <v>0.2301</v>
      </c>
      <c r="K274" s="27">
        <f t="shared" si="1235"/>
        <v>0.36680000000000001</v>
      </c>
      <c r="L274" s="27">
        <f t="shared" si="1171"/>
        <v>0.26120000000000004</v>
      </c>
      <c r="M274" s="27">
        <f t="shared" si="1236"/>
        <v>0.62800000000000011</v>
      </c>
      <c r="N274" s="27"/>
      <c r="O274" s="29">
        <v>0.69040000000000001</v>
      </c>
      <c r="P274" s="27">
        <f t="shared" si="1237"/>
        <v>0.36680000000000001</v>
      </c>
      <c r="Q274" s="27">
        <f t="shared" si="1174"/>
        <v>0.13920000000000002</v>
      </c>
      <c r="R274" s="27">
        <f t="shared" si="1238"/>
        <v>0.50600000000000001</v>
      </c>
      <c r="S274" s="27"/>
      <c r="T274" s="29">
        <v>3.1233</v>
      </c>
      <c r="U274" s="27">
        <f t="shared" si="1239"/>
        <v>0.36680000000000001</v>
      </c>
      <c r="V274" s="27">
        <f t="shared" si="1177"/>
        <v>9.8400000000000015E-2</v>
      </c>
      <c r="W274" s="27">
        <f t="shared" si="1240"/>
        <v>0.46520000000000006</v>
      </c>
      <c r="X274" s="27"/>
      <c r="Y274" s="29">
        <v>20.1205</v>
      </c>
      <c r="Z274" s="27">
        <v>0.14749999999999999</v>
      </c>
      <c r="AA274" s="27">
        <f t="shared" si="1241"/>
        <v>0.36680000000000001</v>
      </c>
      <c r="AB274" s="27">
        <f t="shared" si="1180"/>
        <v>5.3400000000000003E-2</v>
      </c>
      <c r="AC274" s="27">
        <f t="shared" si="1242"/>
        <v>0.42020000000000002</v>
      </c>
      <c r="AD274" s="27"/>
      <c r="AE274" s="29">
        <v>4.9973000000000001</v>
      </c>
      <c r="AF274" s="52">
        <v>0.36680000000000001</v>
      </c>
      <c r="AG274" s="27">
        <f t="shared" si="1182"/>
        <v>9.9400000000000016E-2</v>
      </c>
      <c r="AH274" s="27">
        <f t="shared" si="1243"/>
        <v>0.46620000000000006</v>
      </c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9">
        <v>20.1205</v>
      </c>
      <c r="BC274" s="27">
        <f t="shared" si="1184"/>
        <v>0.14749999999999999</v>
      </c>
      <c r="BD274" s="27">
        <f t="shared" si="1185"/>
        <v>0.36680000000000001</v>
      </c>
      <c r="BE274" s="27">
        <f t="shared" si="1186"/>
        <v>5.1900000000000002E-2</v>
      </c>
      <c r="BF274" s="27">
        <f t="shared" si="1244"/>
        <v>0.41870000000000002</v>
      </c>
      <c r="BG274" s="27"/>
      <c r="BH274" s="29">
        <v>128.18629999999999</v>
      </c>
      <c r="BI274" s="27">
        <v>8.3299999999999999E-2</v>
      </c>
      <c r="BJ274" s="27">
        <f t="shared" si="1245"/>
        <v>0.36680000000000001</v>
      </c>
      <c r="BK274" s="27">
        <f t="shared" si="1189"/>
        <v>4.4499999999999998E-2</v>
      </c>
      <c r="BL274" s="27">
        <f t="shared" si="1246"/>
        <v>0.4113</v>
      </c>
      <c r="BM274" s="27"/>
      <c r="BN274" s="27"/>
      <c r="BO274" s="27"/>
      <c r="BP274" s="27"/>
      <c r="BQ274" s="27"/>
      <c r="BR274" s="27"/>
      <c r="BS274" s="27"/>
      <c r="BT274" s="127" t="s">
        <v>30</v>
      </c>
      <c r="BU274" s="127"/>
      <c r="BV274" s="127"/>
      <c r="BW274" s="127"/>
      <c r="BX274" s="127"/>
      <c r="BY274" s="31"/>
      <c r="BZ274" s="29">
        <v>4.9973000000000001</v>
      </c>
      <c r="CA274" s="27">
        <v>0</v>
      </c>
      <c r="CB274" s="27">
        <f t="shared" si="1247"/>
        <v>0.36680000000000001</v>
      </c>
      <c r="CC274" s="27">
        <f t="shared" si="1192"/>
        <v>9.9400000000000016E-2</v>
      </c>
      <c r="CD274" s="27">
        <f t="shared" si="1248"/>
        <v>0.46620000000000006</v>
      </c>
      <c r="CE274" s="28"/>
      <c r="CF274" s="29">
        <v>230.53149999999999</v>
      </c>
      <c r="CG274" s="27">
        <v>6.4899999999999999E-2</v>
      </c>
      <c r="CH274" s="27">
        <f t="shared" si="1249"/>
        <v>0.36680000000000001</v>
      </c>
      <c r="CI274" s="27">
        <f t="shared" si="1195"/>
        <v>2.7900000000000001E-2</v>
      </c>
      <c r="CJ274" s="27">
        <f t="shared" si="1250"/>
        <v>0.3947</v>
      </c>
      <c r="CK274" s="28"/>
      <c r="CL274" s="29">
        <v>2.2191999999999998</v>
      </c>
      <c r="CM274" s="27">
        <v>0</v>
      </c>
      <c r="CN274" s="27">
        <f t="shared" si="1197"/>
        <v>0.11660000000000001</v>
      </c>
      <c r="CO274" s="27">
        <f t="shared" si="1251"/>
        <v>0.11660000000000001</v>
      </c>
      <c r="CP274" s="28"/>
      <c r="CQ274" s="29">
        <v>2.7780999999999998</v>
      </c>
      <c r="CR274" s="27">
        <f t="shared" ref="CR274:CS276" si="1274">+CM274</f>
        <v>0</v>
      </c>
      <c r="CS274" s="27">
        <f t="shared" si="1274"/>
        <v>0.11660000000000001</v>
      </c>
      <c r="CT274" s="27">
        <f t="shared" si="1253"/>
        <v>0.11660000000000001</v>
      </c>
      <c r="CU274" s="28"/>
      <c r="CV274" s="29">
        <v>5.6712999999999996</v>
      </c>
      <c r="CW274" s="27">
        <f t="shared" si="1254"/>
        <v>0</v>
      </c>
      <c r="CX274" s="27">
        <f t="shared" si="1202"/>
        <v>7.8900000000000012E-2</v>
      </c>
      <c r="CY274" s="27">
        <f t="shared" si="1255"/>
        <v>7.8900000000000012E-2</v>
      </c>
      <c r="CZ274" s="28"/>
      <c r="DA274" s="29">
        <v>6.2302</v>
      </c>
      <c r="DB274" s="27">
        <f t="shared" ref="DB274:DC276" si="1275">+CW274</f>
        <v>0</v>
      </c>
      <c r="DC274" s="29">
        <f t="shared" si="1275"/>
        <v>7.8900000000000012E-2</v>
      </c>
      <c r="DD274" s="27">
        <f t="shared" si="1257"/>
        <v>7.8900000000000012E-2</v>
      </c>
      <c r="DE274" s="27"/>
      <c r="DF274" s="29">
        <v>20.794499999999999</v>
      </c>
      <c r="DG274" s="27">
        <f t="shared" si="1258"/>
        <v>0.14749999999999999</v>
      </c>
      <c r="DH274" s="27">
        <f t="shared" si="1259"/>
        <v>0</v>
      </c>
      <c r="DI274" s="27">
        <f t="shared" si="1208"/>
        <v>3.5900000000000001E-2</v>
      </c>
      <c r="DJ274" s="27">
        <f t="shared" si="1260"/>
        <v>3.5900000000000001E-2</v>
      </c>
      <c r="DK274" s="28"/>
      <c r="DL274" s="29">
        <v>21.353400000000001</v>
      </c>
      <c r="DM274" s="27">
        <f t="shared" si="1272"/>
        <v>0.14749999999999999</v>
      </c>
      <c r="DN274" s="27">
        <f t="shared" si="1272"/>
        <v>0</v>
      </c>
      <c r="DO274" s="27">
        <f t="shared" si="1272"/>
        <v>3.5900000000000001E-2</v>
      </c>
      <c r="DP274" s="27">
        <f t="shared" si="1262"/>
        <v>3.5900000000000001E-2</v>
      </c>
      <c r="DQ274" s="27"/>
      <c r="DR274" s="29">
        <v>128.8603</v>
      </c>
      <c r="DS274" s="27">
        <f t="shared" si="1263"/>
        <v>8.3299999999999999E-2</v>
      </c>
      <c r="DT274" s="27">
        <f t="shared" si="1264"/>
        <v>0</v>
      </c>
      <c r="DU274" s="29">
        <f t="shared" si="1214"/>
        <v>2.8499999999999998E-2</v>
      </c>
      <c r="DV274" s="27">
        <f t="shared" si="1265"/>
        <v>2.8499999999999998E-2</v>
      </c>
      <c r="DW274" s="28"/>
      <c r="DX274" s="29">
        <v>129.41919999999999</v>
      </c>
      <c r="DY274" s="27">
        <f t="shared" si="1273"/>
        <v>8.3299999999999999E-2</v>
      </c>
      <c r="DZ274" s="27">
        <f t="shared" si="1273"/>
        <v>0</v>
      </c>
      <c r="EA274" s="27">
        <f t="shared" si="1273"/>
        <v>2.8499999999999998E-2</v>
      </c>
      <c r="EB274" s="27">
        <f t="shared" si="1267"/>
        <v>2.8499999999999998E-2</v>
      </c>
      <c r="EC274" s="27"/>
      <c r="ED274" s="27"/>
      <c r="EE274" s="27"/>
      <c r="EF274" s="27"/>
      <c r="EG274" s="27"/>
      <c r="EH274" s="27"/>
      <c r="EI274" s="27"/>
      <c r="EJ274" s="127" t="s">
        <v>30</v>
      </c>
      <c r="EK274" s="127"/>
      <c r="EL274" s="127"/>
      <c r="EM274" s="127"/>
      <c r="EN274" s="127"/>
      <c r="EO274" s="31"/>
      <c r="EP274" s="29">
        <v>2.7780999999999998</v>
      </c>
      <c r="EQ274" s="27">
        <v>0</v>
      </c>
      <c r="ER274" s="27">
        <v>0</v>
      </c>
      <c r="ES274" s="27">
        <f t="shared" si="1218"/>
        <v>0.11660000000000001</v>
      </c>
      <c r="ET274" s="27">
        <f t="shared" si="1268"/>
        <v>0.11660000000000001</v>
      </c>
      <c r="EU274" s="31"/>
      <c r="EV274" s="29">
        <v>6.2302</v>
      </c>
      <c r="EW274" s="27">
        <v>0</v>
      </c>
      <c r="EX274" s="27">
        <v>0</v>
      </c>
      <c r="EY274" s="27">
        <f t="shared" si="1220"/>
        <v>7.8900000000000012E-2</v>
      </c>
      <c r="EZ274" s="27">
        <f t="shared" si="1269"/>
        <v>7.8900000000000012E-2</v>
      </c>
      <c r="FA274" s="31"/>
      <c r="FB274" s="29">
        <v>21.353400000000001</v>
      </c>
      <c r="FC274" s="27">
        <v>0.14749999999999999</v>
      </c>
      <c r="FD274" s="27">
        <v>0</v>
      </c>
      <c r="FE274" s="27">
        <f t="shared" si="1222"/>
        <v>3.5900000000000001E-2</v>
      </c>
      <c r="FF274" s="27">
        <f t="shared" si="1270"/>
        <v>3.5900000000000001E-2</v>
      </c>
      <c r="FG274" s="31"/>
      <c r="FH274" s="29">
        <v>129.41919999999999</v>
      </c>
      <c r="FI274" s="27">
        <v>8.3299999999999999E-2</v>
      </c>
      <c r="FJ274" s="27">
        <v>0</v>
      </c>
      <c r="FK274" s="27">
        <f t="shared" si="1224"/>
        <v>2.8499999999999998E-2</v>
      </c>
      <c r="FL274" s="27">
        <f t="shared" si="1271"/>
        <v>2.8499999999999998E-2</v>
      </c>
      <c r="FM274" s="31"/>
      <c r="FN274" s="32">
        <f t="shared" si="1226"/>
        <v>10</v>
      </c>
      <c r="FO274" s="32">
        <f t="shared" si="1227"/>
        <v>2013</v>
      </c>
    </row>
    <row r="275" spans="2:274" ht="15" x14ac:dyDescent="0.2">
      <c r="B275" s="32">
        <v>2013</v>
      </c>
      <c r="C275" s="32">
        <v>11</v>
      </c>
      <c r="D275" s="27"/>
      <c r="E275" s="29">
        <v>0.2301</v>
      </c>
      <c r="F275" s="27">
        <v>0.49990000000000001</v>
      </c>
      <c r="G275" s="27">
        <f t="shared" si="1168"/>
        <v>0.26120000000000004</v>
      </c>
      <c r="H275" s="27">
        <f t="shared" si="1234"/>
        <v>0.76110000000000011</v>
      </c>
      <c r="I275" s="27"/>
      <c r="J275" s="29">
        <v>0.2301</v>
      </c>
      <c r="K275" s="27">
        <f t="shared" si="1235"/>
        <v>0.49990000000000001</v>
      </c>
      <c r="L275" s="27">
        <f t="shared" si="1171"/>
        <v>0.26120000000000004</v>
      </c>
      <c r="M275" s="27">
        <f t="shared" si="1236"/>
        <v>0.76110000000000011</v>
      </c>
      <c r="N275" s="27"/>
      <c r="O275" s="29">
        <v>0.69040000000000001</v>
      </c>
      <c r="P275" s="27">
        <f t="shared" si="1237"/>
        <v>0.49990000000000001</v>
      </c>
      <c r="Q275" s="27">
        <f t="shared" si="1174"/>
        <v>0.13920000000000002</v>
      </c>
      <c r="R275" s="27">
        <f t="shared" si="1238"/>
        <v>0.6391</v>
      </c>
      <c r="S275" s="27"/>
      <c r="T275" s="29">
        <v>3.1233</v>
      </c>
      <c r="U275" s="27">
        <f t="shared" si="1239"/>
        <v>0.49990000000000001</v>
      </c>
      <c r="V275" s="27">
        <f t="shared" si="1177"/>
        <v>9.8400000000000015E-2</v>
      </c>
      <c r="W275" s="27">
        <f t="shared" si="1240"/>
        <v>0.59830000000000005</v>
      </c>
      <c r="X275" s="27"/>
      <c r="Y275" s="29">
        <v>20.1205</v>
      </c>
      <c r="Z275" s="27">
        <v>0.14749999999999999</v>
      </c>
      <c r="AA275" s="27">
        <f t="shared" si="1241"/>
        <v>0.49990000000000001</v>
      </c>
      <c r="AB275" s="27">
        <f t="shared" si="1180"/>
        <v>5.3400000000000003E-2</v>
      </c>
      <c r="AC275" s="27">
        <f t="shared" si="1242"/>
        <v>0.55330000000000001</v>
      </c>
      <c r="AD275" s="27"/>
      <c r="AE275" s="29">
        <v>4.9973000000000001</v>
      </c>
      <c r="AF275" s="52">
        <v>0.39939999999999998</v>
      </c>
      <c r="AG275" s="27">
        <f t="shared" si="1182"/>
        <v>9.9400000000000016E-2</v>
      </c>
      <c r="AH275" s="27">
        <f t="shared" si="1243"/>
        <v>0.49880000000000002</v>
      </c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9">
        <v>20.1205</v>
      </c>
      <c r="BC275" s="27">
        <f t="shared" si="1184"/>
        <v>0.14749999999999999</v>
      </c>
      <c r="BD275" s="27">
        <f t="shared" si="1185"/>
        <v>0.39939999999999998</v>
      </c>
      <c r="BE275" s="27">
        <f t="shared" si="1186"/>
        <v>5.1900000000000002E-2</v>
      </c>
      <c r="BF275" s="27">
        <f t="shared" si="1244"/>
        <v>0.45129999999999998</v>
      </c>
      <c r="BG275" s="27"/>
      <c r="BH275" s="29">
        <v>128.18629999999999</v>
      </c>
      <c r="BI275" s="27">
        <v>8.3299999999999999E-2</v>
      </c>
      <c r="BJ275" s="27">
        <f t="shared" si="1245"/>
        <v>0.39939999999999998</v>
      </c>
      <c r="BK275" s="27">
        <f t="shared" si="1189"/>
        <v>4.4499999999999998E-2</v>
      </c>
      <c r="BL275" s="27">
        <f t="shared" si="1246"/>
        <v>0.44389999999999996</v>
      </c>
      <c r="BM275" s="27"/>
      <c r="BN275" s="27"/>
      <c r="BO275" s="27"/>
      <c r="BP275" s="27"/>
      <c r="BQ275" s="27"/>
      <c r="BR275" s="27"/>
      <c r="BS275" s="27"/>
      <c r="BT275" s="127" t="s">
        <v>30</v>
      </c>
      <c r="BU275" s="127"/>
      <c r="BV275" s="127"/>
      <c r="BW275" s="127"/>
      <c r="BX275" s="127"/>
      <c r="BY275" s="31"/>
      <c r="BZ275" s="29">
        <v>4.9973000000000001</v>
      </c>
      <c r="CA275" s="27">
        <v>0</v>
      </c>
      <c r="CB275" s="27">
        <f t="shared" si="1247"/>
        <v>0.39939999999999998</v>
      </c>
      <c r="CC275" s="27">
        <f t="shared" si="1192"/>
        <v>9.9400000000000016E-2</v>
      </c>
      <c r="CD275" s="27">
        <f t="shared" si="1248"/>
        <v>0.49880000000000002</v>
      </c>
      <c r="CE275" s="28"/>
      <c r="CF275" s="29">
        <v>230.53149999999999</v>
      </c>
      <c r="CG275" s="27">
        <v>6.4899999999999999E-2</v>
      </c>
      <c r="CH275" s="27">
        <f t="shared" si="1249"/>
        <v>0.39939999999999998</v>
      </c>
      <c r="CI275" s="27">
        <f t="shared" si="1195"/>
        <v>2.7900000000000001E-2</v>
      </c>
      <c r="CJ275" s="27">
        <f t="shared" si="1250"/>
        <v>0.42729999999999996</v>
      </c>
      <c r="CK275" s="28"/>
      <c r="CL275" s="29">
        <v>2.2191999999999998</v>
      </c>
      <c r="CM275" s="27">
        <v>0</v>
      </c>
      <c r="CN275" s="27">
        <f t="shared" si="1197"/>
        <v>0.11660000000000001</v>
      </c>
      <c r="CO275" s="27">
        <f t="shared" si="1251"/>
        <v>0.11660000000000001</v>
      </c>
      <c r="CP275" s="28"/>
      <c r="CQ275" s="29">
        <v>2.7780999999999998</v>
      </c>
      <c r="CR275" s="27">
        <f t="shared" si="1274"/>
        <v>0</v>
      </c>
      <c r="CS275" s="27">
        <f t="shared" si="1274"/>
        <v>0.11660000000000001</v>
      </c>
      <c r="CT275" s="27">
        <f t="shared" si="1253"/>
        <v>0.11660000000000001</v>
      </c>
      <c r="CU275" s="28"/>
      <c r="CV275" s="29">
        <v>5.6712999999999996</v>
      </c>
      <c r="CW275" s="27">
        <f t="shared" si="1254"/>
        <v>0</v>
      </c>
      <c r="CX275" s="27">
        <f t="shared" si="1202"/>
        <v>7.8900000000000012E-2</v>
      </c>
      <c r="CY275" s="27">
        <f t="shared" si="1255"/>
        <v>7.8900000000000012E-2</v>
      </c>
      <c r="CZ275" s="28"/>
      <c r="DA275" s="29">
        <v>6.2302</v>
      </c>
      <c r="DB275" s="27">
        <f t="shared" si="1275"/>
        <v>0</v>
      </c>
      <c r="DC275" s="29">
        <f t="shared" si="1275"/>
        <v>7.8900000000000012E-2</v>
      </c>
      <c r="DD275" s="27">
        <f t="shared" si="1257"/>
        <v>7.8900000000000012E-2</v>
      </c>
      <c r="DE275" s="27"/>
      <c r="DF275" s="29">
        <v>20.794499999999999</v>
      </c>
      <c r="DG275" s="27">
        <f t="shared" si="1258"/>
        <v>0.14749999999999999</v>
      </c>
      <c r="DH275" s="27">
        <f t="shared" si="1259"/>
        <v>0</v>
      </c>
      <c r="DI275" s="27">
        <f t="shared" si="1208"/>
        <v>3.5900000000000001E-2</v>
      </c>
      <c r="DJ275" s="27">
        <f t="shared" si="1260"/>
        <v>3.5900000000000001E-2</v>
      </c>
      <c r="DK275" s="28"/>
      <c r="DL275" s="29">
        <v>21.353400000000001</v>
      </c>
      <c r="DM275" s="27">
        <f t="shared" ref="DM275:DO276" si="1276">+DG275</f>
        <v>0.14749999999999999</v>
      </c>
      <c r="DN275" s="27">
        <f t="shared" si="1276"/>
        <v>0</v>
      </c>
      <c r="DO275" s="27">
        <f t="shared" si="1276"/>
        <v>3.5900000000000001E-2</v>
      </c>
      <c r="DP275" s="27">
        <f t="shared" si="1262"/>
        <v>3.5900000000000001E-2</v>
      </c>
      <c r="DQ275" s="27"/>
      <c r="DR275" s="29">
        <v>128.8603</v>
      </c>
      <c r="DS275" s="27">
        <f t="shared" si="1263"/>
        <v>8.3299999999999999E-2</v>
      </c>
      <c r="DT275" s="27">
        <f t="shared" si="1264"/>
        <v>0</v>
      </c>
      <c r="DU275" s="29">
        <f t="shared" si="1214"/>
        <v>2.8499999999999998E-2</v>
      </c>
      <c r="DV275" s="27">
        <f t="shared" si="1265"/>
        <v>2.8499999999999998E-2</v>
      </c>
      <c r="DW275" s="28"/>
      <c r="DX275" s="29">
        <v>129.41919999999999</v>
      </c>
      <c r="DY275" s="27">
        <f t="shared" ref="DY275:EA276" si="1277">+DS275</f>
        <v>8.3299999999999999E-2</v>
      </c>
      <c r="DZ275" s="27">
        <f t="shared" si="1277"/>
        <v>0</v>
      </c>
      <c r="EA275" s="27">
        <f t="shared" si="1277"/>
        <v>2.8499999999999998E-2</v>
      </c>
      <c r="EB275" s="27">
        <f t="shared" si="1267"/>
        <v>2.8499999999999998E-2</v>
      </c>
      <c r="EC275" s="27"/>
      <c r="ED275" s="27"/>
      <c r="EE275" s="27"/>
      <c r="EF275" s="27"/>
      <c r="EG275" s="27"/>
      <c r="EH275" s="27"/>
      <c r="EI275" s="27"/>
      <c r="EJ275" s="127" t="s">
        <v>30</v>
      </c>
      <c r="EK275" s="127"/>
      <c r="EL275" s="127"/>
      <c r="EM275" s="127"/>
      <c r="EN275" s="127"/>
      <c r="EO275" s="31"/>
      <c r="EP275" s="29">
        <v>2.7780999999999998</v>
      </c>
      <c r="EQ275" s="27">
        <v>0</v>
      </c>
      <c r="ER275" s="27">
        <v>0</v>
      </c>
      <c r="ES275" s="27">
        <f t="shared" si="1218"/>
        <v>0.11660000000000001</v>
      </c>
      <c r="ET275" s="27">
        <f t="shared" si="1268"/>
        <v>0.11660000000000001</v>
      </c>
      <c r="EU275" s="31"/>
      <c r="EV275" s="29">
        <v>6.2302</v>
      </c>
      <c r="EW275" s="27">
        <v>0</v>
      </c>
      <c r="EX275" s="27">
        <v>0</v>
      </c>
      <c r="EY275" s="27">
        <f t="shared" si="1220"/>
        <v>7.8900000000000012E-2</v>
      </c>
      <c r="EZ275" s="27">
        <f t="shared" si="1269"/>
        <v>7.8900000000000012E-2</v>
      </c>
      <c r="FA275" s="31"/>
      <c r="FB275" s="29">
        <v>21.353400000000001</v>
      </c>
      <c r="FC275" s="27">
        <v>0.14749999999999999</v>
      </c>
      <c r="FD275" s="27">
        <v>0</v>
      </c>
      <c r="FE275" s="27">
        <f t="shared" si="1222"/>
        <v>3.5900000000000001E-2</v>
      </c>
      <c r="FF275" s="27">
        <f t="shared" si="1270"/>
        <v>3.5900000000000001E-2</v>
      </c>
      <c r="FG275" s="31"/>
      <c r="FH275" s="29">
        <v>129.41919999999999</v>
      </c>
      <c r="FI275" s="27">
        <v>8.3299999999999999E-2</v>
      </c>
      <c r="FJ275" s="27">
        <v>0</v>
      </c>
      <c r="FK275" s="27">
        <f t="shared" si="1224"/>
        <v>2.8499999999999998E-2</v>
      </c>
      <c r="FL275" s="27">
        <f t="shared" si="1271"/>
        <v>2.8499999999999998E-2</v>
      </c>
      <c r="FM275" s="31"/>
      <c r="FN275" s="32">
        <f t="shared" si="1226"/>
        <v>11</v>
      </c>
      <c r="FO275" s="32">
        <f t="shared" si="1227"/>
        <v>2013</v>
      </c>
    </row>
    <row r="276" spans="2:274" ht="15" x14ac:dyDescent="0.2">
      <c r="B276" s="32">
        <v>2013</v>
      </c>
      <c r="C276" s="32">
        <v>12</v>
      </c>
      <c r="D276" s="27"/>
      <c r="E276" s="29">
        <v>0.2301</v>
      </c>
      <c r="F276" s="27">
        <v>0.48420000000000002</v>
      </c>
      <c r="G276" s="27">
        <f t="shared" si="1168"/>
        <v>0.26120000000000004</v>
      </c>
      <c r="H276" s="27">
        <f t="shared" si="1234"/>
        <v>0.74540000000000006</v>
      </c>
      <c r="I276" s="27"/>
      <c r="J276" s="29">
        <v>0.2301</v>
      </c>
      <c r="K276" s="27">
        <f t="shared" si="1235"/>
        <v>0.48420000000000002</v>
      </c>
      <c r="L276" s="27">
        <f t="shared" si="1171"/>
        <v>0.26120000000000004</v>
      </c>
      <c r="M276" s="27">
        <f t="shared" si="1236"/>
        <v>0.74540000000000006</v>
      </c>
      <c r="N276" s="27"/>
      <c r="O276" s="29">
        <v>0.69040000000000001</v>
      </c>
      <c r="P276" s="27">
        <f t="shared" si="1237"/>
        <v>0.48420000000000002</v>
      </c>
      <c r="Q276" s="27">
        <f t="shared" si="1174"/>
        <v>0.13920000000000002</v>
      </c>
      <c r="R276" s="27">
        <f t="shared" si="1238"/>
        <v>0.62340000000000007</v>
      </c>
      <c r="S276" s="27"/>
      <c r="T276" s="29">
        <v>3.1233</v>
      </c>
      <c r="U276" s="27">
        <f t="shared" si="1239"/>
        <v>0.48420000000000002</v>
      </c>
      <c r="V276" s="27">
        <f t="shared" si="1177"/>
        <v>9.8400000000000015E-2</v>
      </c>
      <c r="W276" s="27">
        <f t="shared" si="1240"/>
        <v>0.58260000000000001</v>
      </c>
      <c r="X276" s="27"/>
      <c r="Y276" s="29">
        <v>20.1205</v>
      </c>
      <c r="Z276" s="27">
        <v>0.14749999999999999</v>
      </c>
      <c r="AA276" s="27">
        <f t="shared" si="1241"/>
        <v>0.48420000000000002</v>
      </c>
      <c r="AB276" s="27">
        <f t="shared" si="1180"/>
        <v>5.3400000000000003E-2</v>
      </c>
      <c r="AC276" s="27">
        <f t="shared" si="1242"/>
        <v>0.53760000000000008</v>
      </c>
      <c r="AD276" s="27"/>
      <c r="AE276" s="29">
        <v>4.9973000000000001</v>
      </c>
      <c r="AF276" s="52">
        <v>0.41049999999999998</v>
      </c>
      <c r="AG276" s="27">
        <f t="shared" si="1182"/>
        <v>9.9400000000000016E-2</v>
      </c>
      <c r="AH276" s="27">
        <f t="shared" si="1243"/>
        <v>0.50990000000000002</v>
      </c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9">
        <v>20.1205</v>
      </c>
      <c r="BC276" s="27">
        <f t="shared" si="1184"/>
        <v>0.14749999999999999</v>
      </c>
      <c r="BD276" s="27">
        <f t="shared" si="1185"/>
        <v>0.41049999999999998</v>
      </c>
      <c r="BE276" s="27">
        <f t="shared" si="1186"/>
        <v>5.1900000000000002E-2</v>
      </c>
      <c r="BF276" s="27">
        <f t="shared" si="1244"/>
        <v>0.46239999999999998</v>
      </c>
      <c r="BG276" s="27"/>
      <c r="BH276" s="29">
        <v>128.18629999999999</v>
      </c>
      <c r="BI276" s="27">
        <v>8.3299999999999999E-2</v>
      </c>
      <c r="BJ276" s="27">
        <f t="shared" si="1245"/>
        <v>0.41049999999999998</v>
      </c>
      <c r="BK276" s="27">
        <f t="shared" si="1189"/>
        <v>4.4499999999999998E-2</v>
      </c>
      <c r="BL276" s="27">
        <f t="shared" si="1246"/>
        <v>0.45499999999999996</v>
      </c>
      <c r="BM276" s="27"/>
      <c r="BN276" s="27"/>
      <c r="BO276" s="27"/>
      <c r="BP276" s="27"/>
      <c r="BQ276" s="27"/>
      <c r="BR276" s="27"/>
      <c r="BS276" s="27"/>
      <c r="BT276" s="127" t="s">
        <v>30</v>
      </c>
      <c r="BU276" s="127"/>
      <c r="BV276" s="127"/>
      <c r="BW276" s="127"/>
      <c r="BX276" s="127"/>
      <c r="BY276" s="31"/>
      <c r="BZ276" s="29">
        <v>4.9973000000000001</v>
      </c>
      <c r="CA276" s="27">
        <v>0</v>
      </c>
      <c r="CB276" s="27">
        <f t="shared" si="1247"/>
        <v>0.41049999999999998</v>
      </c>
      <c r="CC276" s="27">
        <f t="shared" si="1192"/>
        <v>9.9400000000000016E-2</v>
      </c>
      <c r="CD276" s="27">
        <f t="shared" si="1248"/>
        <v>0.50990000000000002</v>
      </c>
      <c r="CE276" s="28"/>
      <c r="CF276" s="29">
        <v>230.53149999999999</v>
      </c>
      <c r="CG276" s="27">
        <v>6.4899999999999999E-2</v>
      </c>
      <c r="CH276" s="27">
        <f t="shared" si="1249"/>
        <v>0.41049999999999998</v>
      </c>
      <c r="CI276" s="27">
        <f t="shared" si="1195"/>
        <v>2.7900000000000001E-2</v>
      </c>
      <c r="CJ276" s="27">
        <f t="shared" si="1250"/>
        <v>0.43839999999999996</v>
      </c>
      <c r="CK276" s="28"/>
      <c r="CL276" s="29">
        <v>2.2191999999999998</v>
      </c>
      <c r="CM276" s="27">
        <v>0</v>
      </c>
      <c r="CN276" s="27">
        <f t="shared" si="1197"/>
        <v>0.11660000000000001</v>
      </c>
      <c r="CO276" s="27">
        <f t="shared" si="1251"/>
        <v>0.11660000000000001</v>
      </c>
      <c r="CP276" s="28"/>
      <c r="CQ276" s="29">
        <v>2.7780999999999998</v>
      </c>
      <c r="CR276" s="27">
        <f t="shared" si="1274"/>
        <v>0</v>
      </c>
      <c r="CS276" s="27">
        <f t="shared" si="1274"/>
        <v>0.11660000000000001</v>
      </c>
      <c r="CT276" s="27">
        <f t="shared" si="1253"/>
        <v>0.11660000000000001</v>
      </c>
      <c r="CU276" s="28"/>
      <c r="CV276" s="29">
        <v>5.6712999999999996</v>
      </c>
      <c r="CW276" s="27">
        <f t="shared" si="1254"/>
        <v>0</v>
      </c>
      <c r="CX276" s="27">
        <f t="shared" si="1202"/>
        <v>7.8900000000000012E-2</v>
      </c>
      <c r="CY276" s="27">
        <f t="shared" si="1255"/>
        <v>7.8900000000000012E-2</v>
      </c>
      <c r="CZ276" s="28"/>
      <c r="DA276" s="29">
        <v>6.2302</v>
      </c>
      <c r="DB276" s="27">
        <f t="shared" si="1275"/>
        <v>0</v>
      </c>
      <c r="DC276" s="29">
        <f t="shared" si="1275"/>
        <v>7.8900000000000012E-2</v>
      </c>
      <c r="DD276" s="27">
        <f t="shared" si="1257"/>
        <v>7.8900000000000012E-2</v>
      </c>
      <c r="DE276" s="27"/>
      <c r="DF276" s="29">
        <v>20.794499999999999</v>
      </c>
      <c r="DG276" s="27">
        <f t="shared" si="1258"/>
        <v>0.14749999999999999</v>
      </c>
      <c r="DH276" s="27">
        <f t="shared" si="1259"/>
        <v>0</v>
      </c>
      <c r="DI276" s="27">
        <f t="shared" si="1208"/>
        <v>3.5900000000000001E-2</v>
      </c>
      <c r="DJ276" s="27">
        <f t="shared" si="1260"/>
        <v>3.5900000000000001E-2</v>
      </c>
      <c r="DK276" s="28"/>
      <c r="DL276" s="29">
        <v>21.353400000000001</v>
      </c>
      <c r="DM276" s="27">
        <f t="shared" si="1276"/>
        <v>0.14749999999999999</v>
      </c>
      <c r="DN276" s="27">
        <f t="shared" si="1276"/>
        <v>0</v>
      </c>
      <c r="DO276" s="27">
        <f t="shared" si="1276"/>
        <v>3.5900000000000001E-2</v>
      </c>
      <c r="DP276" s="27">
        <f t="shared" si="1262"/>
        <v>3.5900000000000001E-2</v>
      </c>
      <c r="DQ276" s="27"/>
      <c r="DR276" s="29">
        <v>128.8603</v>
      </c>
      <c r="DS276" s="27">
        <f t="shared" si="1263"/>
        <v>8.3299999999999999E-2</v>
      </c>
      <c r="DT276" s="27">
        <f t="shared" si="1264"/>
        <v>0</v>
      </c>
      <c r="DU276" s="29">
        <f t="shared" si="1214"/>
        <v>2.8499999999999998E-2</v>
      </c>
      <c r="DV276" s="27">
        <f t="shared" si="1265"/>
        <v>2.8499999999999998E-2</v>
      </c>
      <c r="DW276" s="28"/>
      <c r="DX276" s="29">
        <v>129.41919999999999</v>
      </c>
      <c r="DY276" s="27">
        <f t="shared" si="1277"/>
        <v>8.3299999999999999E-2</v>
      </c>
      <c r="DZ276" s="27">
        <f t="shared" si="1277"/>
        <v>0</v>
      </c>
      <c r="EA276" s="27">
        <f t="shared" si="1277"/>
        <v>2.8499999999999998E-2</v>
      </c>
      <c r="EB276" s="27">
        <f t="shared" si="1267"/>
        <v>2.8499999999999998E-2</v>
      </c>
      <c r="EC276" s="27"/>
      <c r="ED276" s="27"/>
      <c r="EE276" s="27"/>
      <c r="EF276" s="27"/>
      <c r="EG276" s="27"/>
      <c r="EH276" s="27"/>
      <c r="EI276" s="27"/>
      <c r="EJ276" s="127" t="s">
        <v>30</v>
      </c>
      <c r="EK276" s="127"/>
      <c r="EL276" s="127"/>
      <c r="EM276" s="127"/>
      <c r="EN276" s="127"/>
      <c r="EO276" s="31"/>
      <c r="EP276" s="29">
        <v>2.7780999999999998</v>
      </c>
      <c r="EQ276" s="27">
        <v>0</v>
      </c>
      <c r="ER276" s="27">
        <v>0</v>
      </c>
      <c r="ES276" s="27">
        <f t="shared" si="1218"/>
        <v>0.11660000000000001</v>
      </c>
      <c r="ET276" s="27">
        <f t="shared" si="1268"/>
        <v>0.11660000000000001</v>
      </c>
      <c r="EU276" s="31"/>
      <c r="EV276" s="29">
        <v>6.2302</v>
      </c>
      <c r="EW276" s="27">
        <v>0</v>
      </c>
      <c r="EX276" s="27">
        <v>0</v>
      </c>
      <c r="EY276" s="27">
        <f t="shared" si="1220"/>
        <v>7.8900000000000012E-2</v>
      </c>
      <c r="EZ276" s="27">
        <f t="shared" si="1269"/>
        <v>7.8900000000000012E-2</v>
      </c>
      <c r="FA276" s="31"/>
      <c r="FB276" s="29">
        <v>21.353400000000001</v>
      </c>
      <c r="FC276" s="27">
        <v>0.14749999999999999</v>
      </c>
      <c r="FD276" s="27">
        <v>0</v>
      </c>
      <c r="FE276" s="27">
        <f t="shared" si="1222"/>
        <v>3.5900000000000001E-2</v>
      </c>
      <c r="FF276" s="27">
        <f t="shared" si="1270"/>
        <v>3.5900000000000001E-2</v>
      </c>
      <c r="FG276" s="31"/>
      <c r="FH276" s="29">
        <v>129.41919999999999</v>
      </c>
      <c r="FI276" s="27">
        <v>8.3299999999999999E-2</v>
      </c>
      <c r="FJ276" s="27">
        <v>0</v>
      </c>
      <c r="FK276" s="27">
        <f t="shared" si="1224"/>
        <v>2.8499999999999998E-2</v>
      </c>
      <c r="FL276" s="27">
        <f t="shared" si="1271"/>
        <v>2.8499999999999998E-2</v>
      </c>
      <c r="FM276" s="31"/>
      <c r="FN276" s="32">
        <f t="shared" si="1226"/>
        <v>12</v>
      </c>
      <c r="FO276" s="32">
        <f t="shared" si="1227"/>
        <v>2013</v>
      </c>
    </row>
    <row r="277" spans="2:274" s="50" customFormat="1" ht="15" x14ac:dyDescent="0.2">
      <c r="B277" s="37"/>
      <c r="C277" s="37"/>
      <c r="D277" s="38"/>
      <c r="E277" s="62" t="s">
        <v>41</v>
      </c>
      <c r="F277" s="38"/>
      <c r="G277" s="40"/>
      <c r="H277" s="38"/>
      <c r="I277" s="38"/>
      <c r="J277" s="62" t="str">
        <f>E277</f>
        <v>Rates changed on January 1, 2014 in UR-122</v>
      </c>
      <c r="L277" s="38"/>
      <c r="M277" s="38"/>
      <c r="N277" s="38"/>
      <c r="O277" s="64" t="str">
        <f>J277</f>
        <v>Rates changed on January 1, 2014 in UR-122</v>
      </c>
      <c r="P277" s="63"/>
      <c r="R277" s="38"/>
      <c r="S277" s="38"/>
      <c r="T277" s="64" t="str">
        <f>O277</f>
        <v>Rates changed on January 1, 2014 in UR-122</v>
      </c>
      <c r="U277" s="38"/>
      <c r="V277" s="38"/>
      <c r="X277" s="38"/>
      <c r="Y277" s="64" t="str">
        <f>T277</f>
        <v>Rates changed on January 1, 2014 in UR-122</v>
      </c>
      <c r="Z277" s="38"/>
      <c r="AA277" s="38"/>
      <c r="AB277" s="38"/>
      <c r="AD277" s="64" t="str">
        <f>Y277</f>
        <v>Rates changed on January 1, 2014 in UR-122</v>
      </c>
      <c r="AE277" s="39"/>
      <c r="AF277" s="40"/>
      <c r="AG277" s="38"/>
      <c r="AH277" s="38"/>
      <c r="BB277" s="54" t="str">
        <f>AD277</f>
        <v>Rates changed on January 1, 2014 in UR-122</v>
      </c>
      <c r="BC277" s="38"/>
      <c r="BD277" s="38"/>
      <c r="BE277" s="38"/>
      <c r="BF277" s="38"/>
      <c r="BG277" s="64" t="str">
        <f>AD277</f>
        <v>Rates changed on January 1, 2014 in UR-122</v>
      </c>
      <c r="BH277" s="39"/>
      <c r="BI277" s="38"/>
      <c r="BJ277" s="38"/>
      <c r="BK277" s="38"/>
      <c r="BL277" s="64" t="str">
        <f>BG277</f>
        <v>Rates changed on January 1, 2014 in UR-122</v>
      </c>
      <c r="BT277" s="39"/>
      <c r="BU277" s="41"/>
      <c r="BV277" s="41"/>
      <c r="BW277" s="65" t="str">
        <f>BL277</f>
        <v>Rates changed on January 1, 2014 in UR-122</v>
      </c>
      <c r="BY277" s="41"/>
      <c r="BZ277" s="54"/>
      <c r="CA277" s="38"/>
      <c r="CB277" s="64" t="str">
        <f>BW277</f>
        <v>Rates changed on January 1, 2014 in UR-122</v>
      </c>
      <c r="CD277" s="38"/>
      <c r="CE277" s="43"/>
      <c r="CF277" s="42"/>
      <c r="CG277" s="66" t="str">
        <f>CB277</f>
        <v>Rates changed on January 1, 2014 in UR-122</v>
      </c>
      <c r="CI277" s="38"/>
      <c r="CJ277" s="38"/>
      <c r="CK277" s="43"/>
      <c r="CL277" s="66" t="str">
        <f>CG277</f>
        <v>Rates changed on January 1, 2014 in UR-122</v>
      </c>
      <c r="CN277" s="40"/>
      <c r="CO277" s="40"/>
      <c r="CP277" s="45"/>
      <c r="CQ277" s="66" t="str">
        <f>CL277</f>
        <v>Rates changed on January 1, 2014 in UR-122</v>
      </c>
      <c r="CR277" s="40"/>
      <c r="CT277" s="40"/>
      <c r="CU277" s="45"/>
      <c r="CV277" s="66" t="str">
        <f>CQ277</f>
        <v>Rates changed on January 1, 2014 in UR-122</v>
      </c>
      <c r="CW277" s="40"/>
      <c r="CX277" s="40"/>
      <c r="CZ277" s="45"/>
      <c r="DA277" s="66" t="str">
        <f>CV277</f>
        <v>Rates changed on January 1, 2014 in UR-122</v>
      </c>
      <c r="DB277" s="40"/>
      <c r="DC277" s="46"/>
      <c r="DD277" s="40"/>
      <c r="DF277" s="66" t="str">
        <f>DA277</f>
        <v>Rates changed on January 1, 2014 in UR-122</v>
      </c>
      <c r="DG277" s="40"/>
      <c r="DH277" s="40"/>
      <c r="DI277" s="40"/>
      <c r="DJ277" s="66" t="str">
        <f>DF277</f>
        <v>Rates changed on January 1, 2014 in UR-122</v>
      </c>
      <c r="DK277" s="45"/>
      <c r="DL277" s="47"/>
      <c r="DM277" s="40"/>
      <c r="DN277" s="40"/>
      <c r="DO277" s="66" t="str">
        <f>DJ277</f>
        <v>Rates changed on January 1, 2014 in UR-122</v>
      </c>
      <c r="DP277" s="40"/>
      <c r="DQ277" s="40"/>
      <c r="DR277" s="54"/>
      <c r="DS277" s="66" t="str">
        <f>DO277</f>
        <v>Rates changed on January 1, 2014 in UR-122</v>
      </c>
      <c r="DU277" s="46"/>
      <c r="DV277" s="40"/>
      <c r="DW277" s="66" t="str">
        <f>DS277</f>
        <v>Rates changed on January 1, 2014 in UR-122</v>
      </c>
      <c r="DX277" s="44"/>
      <c r="DZ277" s="66"/>
      <c r="EA277" s="40"/>
      <c r="EB277" s="67" t="str">
        <f>DS277</f>
        <v>Rates changed on January 1, 2014 in UR-122</v>
      </c>
      <c r="EC277" s="40"/>
      <c r="ED277" s="40"/>
      <c r="EE277" s="40"/>
      <c r="EF277" s="40"/>
      <c r="EG277" s="40"/>
      <c r="EH277" s="40"/>
      <c r="EI277" s="40"/>
      <c r="EK277" s="41"/>
      <c r="EL277" s="67" t="str">
        <f>EB277</f>
        <v>Rates changed on January 1, 2014 in UR-122</v>
      </c>
      <c r="EM277" s="41"/>
      <c r="EN277" s="41"/>
      <c r="EP277" s="67" t="str">
        <f>EL277</f>
        <v>Rates changed on January 1, 2014 in UR-122</v>
      </c>
      <c r="EQ277" s="38"/>
      <c r="ER277" s="38"/>
      <c r="ES277" s="38"/>
      <c r="ET277" s="67" t="str">
        <f>EP277</f>
        <v>Rates changed on January 1, 2014 in UR-122</v>
      </c>
      <c r="EU277" s="41"/>
      <c r="EV277" s="42"/>
      <c r="EW277" s="38"/>
      <c r="EX277" s="67" t="str">
        <f>ET277</f>
        <v>Rates changed on January 1, 2014 in UR-122</v>
      </c>
      <c r="EZ277" s="38"/>
      <c r="FA277" s="41"/>
      <c r="FB277" s="67" t="str">
        <f>EX277</f>
        <v>Rates changed on January 1, 2014 in UR-122</v>
      </c>
      <c r="FC277" s="38"/>
      <c r="FE277" s="38"/>
      <c r="FF277" s="67" t="str">
        <f>FB277</f>
        <v>Rates changed on January 1, 2014 in UR-122</v>
      </c>
      <c r="FG277" s="41"/>
      <c r="FH277" s="42"/>
      <c r="FJ277" s="67" t="str">
        <f>FF277</f>
        <v>Rates changed on January 1, 2014 in UR-122</v>
      </c>
      <c r="FK277" s="38"/>
      <c r="FL277" s="38"/>
      <c r="FM277" s="48"/>
      <c r="FN277" s="49"/>
      <c r="FO277" s="49"/>
      <c r="FP277" s="51"/>
      <c r="FQ277" s="51"/>
      <c r="FR277" s="51"/>
      <c r="FS277" s="51"/>
      <c r="FT277" s="51"/>
      <c r="FU277" s="51"/>
      <c r="FV277" s="51"/>
      <c r="FW277" s="51"/>
      <c r="FX277" s="51"/>
      <c r="FY277" s="51"/>
      <c r="FZ277" s="51"/>
      <c r="GA277" s="51"/>
      <c r="GB277" s="51"/>
      <c r="GC277" s="51"/>
      <c r="GD277" s="51"/>
      <c r="GE277" s="51"/>
      <c r="GF277" s="51"/>
      <c r="GG277" s="51"/>
      <c r="GH277" s="51"/>
      <c r="GI277" s="51"/>
      <c r="GJ277" s="51"/>
      <c r="GK277" s="51"/>
      <c r="GL277" s="51"/>
      <c r="GM277" s="51"/>
      <c r="GN277" s="51"/>
      <c r="GO277" s="51"/>
      <c r="GP277" s="51"/>
      <c r="GQ277" s="51"/>
      <c r="GR277" s="51"/>
      <c r="GS277" s="51"/>
      <c r="GT277" s="51"/>
      <c r="GU277" s="51"/>
      <c r="GV277" s="51"/>
      <c r="GW277" s="51"/>
      <c r="GX277" s="51"/>
      <c r="GY277" s="51"/>
      <c r="GZ277" s="51"/>
      <c r="HA277" s="51"/>
      <c r="HB277" s="51"/>
      <c r="HC277" s="51"/>
      <c r="HD277" s="51"/>
      <c r="HE277" s="51"/>
      <c r="HF277" s="51"/>
      <c r="HG277" s="51"/>
      <c r="HH277" s="51"/>
      <c r="HI277" s="51"/>
      <c r="HJ277" s="51"/>
      <c r="HK277" s="51"/>
      <c r="HL277" s="51"/>
      <c r="HM277" s="51"/>
      <c r="HN277" s="51"/>
      <c r="HO277" s="51"/>
      <c r="HP277" s="51"/>
      <c r="HQ277" s="51"/>
      <c r="HR277" s="51"/>
      <c r="HS277" s="51"/>
      <c r="HT277" s="51"/>
      <c r="HU277" s="51"/>
      <c r="HV277" s="51"/>
      <c r="HW277" s="51"/>
      <c r="HX277" s="51"/>
      <c r="HY277" s="51"/>
      <c r="HZ277" s="51"/>
      <c r="IA277" s="51"/>
      <c r="IB277" s="51"/>
      <c r="IC277" s="51"/>
      <c r="ID277" s="51"/>
      <c r="IE277" s="51"/>
      <c r="IF277" s="51"/>
      <c r="IG277" s="51"/>
      <c r="IH277" s="51"/>
      <c r="II277" s="51"/>
      <c r="IJ277" s="51"/>
      <c r="IK277" s="51"/>
      <c r="IL277" s="51"/>
      <c r="IM277" s="51"/>
      <c r="IN277" s="51"/>
      <c r="IO277" s="51"/>
      <c r="IP277" s="51"/>
      <c r="IQ277" s="51"/>
      <c r="IR277" s="51"/>
      <c r="IS277" s="51"/>
      <c r="IT277" s="51"/>
      <c r="IU277" s="51"/>
      <c r="IV277" s="51"/>
      <c r="IW277" s="51"/>
      <c r="IX277" s="51"/>
      <c r="IY277" s="51"/>
      <c r="IZ277" s="51"/>
      <c r="JA277" s="51"/>
      <c r="JB277" s="51"/>
      <c r="JC277" s="51"/>
      <c r="JD277" s="51"/>
      <c r="JE277" s="51"/>
      <c r="JF277" s="51"/>
      <c r="JG277" s="51"/>
      <c r="JH277" s="51"/>
      <c r="JI277" s="51"/>
      <c r="JJ277" s="51"/>
      <c r="JK277" s="51"/>
      <c r="JL277" s="51"/>
      <c r="JM277" s="51"/>
      <c r="JN277" s="51"/>
    </row>
    <row r="278" spans="2:274" s="74" customFormat="1" ht="15" x14ac:dyDescent="0.2">
      <c r="B278" s="73">
        <v>2014</v>
      </c>
      <c r="C278" s="73">
        <v>1</v>
      </c>
      <c r="D278" s="63"/>
      <c r="E278" s="68">
        <v>0.33700000000000002</v>
      </c>
      <c r="F278" s="63">
        <v>0.60389999999999999</v>
      </c>
      <c r="G278" s="63">
        <f t="shared" ref="G278:G289" si="1278">0.2098+0.0007+0.0257</f>
        <v>0.23619999999999999</v>
      </c>
      <c r="H278" s="63">
        <f t="shared" ref="H278:H283" si="1279">(F278+G278)</f>
        <v>0.84009999999999996</v>
      </c>
      <c r="I278" s="63"/>
      <c r="J278" s="68">
        <v>0.33700000000000002</v>
      </c>
      <c r="K278" s="63">
        <f t="shared" ref="K278:K283" si="1280">+F278</f>
        <v>0.60389999999999999</v>
      </c>
      <c r="L278" s="63">
        <f t="shared" ref="L278:L289" si="1281">0.2098+0.0007+0.0257</f>
        <v>0.23619999999999999</v>
      </c>
      <c r="M278" s="63">
        <f t="shared" ref="M278:M283" si="1282">(K278+L278)</f>
        <v>0.84009999999999996</v>
      </c>
      <c r="N278" s="63"/>
      <c r="O278" s="68">
        <v>0.98629999999999995</v>
      </c>
      <c r="P278" s="63">
        <f t="shared" ref="P278:P283" si="1283">+F278</f>
        <v>0.60389999999999999</v>
      </c>
      <c r="Q278" s="63">
        <f t="shared" ref="Q278:Q289" si="1284">0.1055+0.0007+0.0238</f>
        <v>0.13</v>
      </c>
      <c r="R278" s="63">
        <f t="shared" ref="R278:R283" si="1285">(P278+Q278)</f>
        <v>0.7339</v>
      </c>
      <c r="S278" s="63"/>
      <c r="T278" s="68">
        <v>4.4383999999999997</v>
      </c>
      <c r="U278" s="63">
        <f t="shared" ref="U278:U283" si="1286">+P278</f>
        <v>0.60389999999999999</v>
      </c>
      <c r="V278" s="63">
        <f t="shared" ref="V278:V289" si="1287">0.0758+0.0007+0.0238</f>
        <v>0.10030000000000001</v>
      </c>
      <c r="W278" s="63">
        <f t="shared" ref="W278:W283" si="1288">(U278+V278)</f>
        <v>0.70420000000000005</v>
      </c>
      <c r="X278" s="63"/>
      <c r="Y278" s="68">
        <v>19.943000000000001</v>
      </c>
      <c r="Z278" s="63">
        <v>0.14749999999999999</v>
      </c>
      <c r="AA278" s="63">
        <f t="shared" ref="AA278:AA283" si="1289">+U278</f>
        <v>0.60389999999999999</v>
      </c>
      <c r="AB278" s="63">
        <f t="shared" ref="AB278:AB289" si="1290">0.0336+0.0007+0.017</f>
        <v>5.1299999999999998E-2</v>
      </c>
      <c r="AC278" s="63">
        <f t="shared" ref="AC278:AC283" si="1291">(AA278+AB278)</f>
        <v>0.6552</v>
      </c>
      <c r="AD278" s="63"/>
      <c r="AE278" s="68">
        <v>4.8197999999999999</v>
      </c>
      <c r="AF278" s="69">
        <v>0.4461</v>
      </c>
      <c r="AG278" s="63">
        <f t="shared" ref="AG278:AG289" si="1292">0.075+0.0007+0.0199</f>
        <v>9.5600000000000004E-2</v>
      </c>
      <c r="AH278" s="63">
        <f t="shared" ref="AH278:AH283" si="1293">(AF278+AG278)</f>
        <v>0.54169999999999996</v>
      </c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8">
        <v>19.943000000000001</v>
      </c>
      <c r="BC278" s="63">
        <f t="shared" ref="BC278:BC289" si="1294">Z278</f>
        <v>0.14749999999999999</v>
      </c>
      <c r="BD278" s="63">
        <f t="shared" ref="BD278:BD289" si="1295">+AF278</f>
        <v>0.4461</v>
      </c>
      <c r="BE278" s="63">
        <f t="shared" ref="BE278:BE289" si="1296">0.0336+0.0007+0.0155</f>
        <v>4.9799999999999997E-2</v>
      </c>
      <c r="BF278" s="63">
        <f t="shared" ref="BF278:BF283" si="1297">(BD278+BE278)</f>
        <v>0.49590000000000001</v>
      </c>
      <c r="BG278" s="63"/>
      <c r="BH278" s="68">
        <v>128.00880000000001</v>
      </c>
      <c r="BI278" s="63">
        <v>8.3299999999999999E-2</v>
      </c>
      <c r="BJ278" s="63">
        <f t="shared" ref="BJ278:BJ283" si="1298">+BD278</f>
        <v>0.4461</v>
      </c>
      <c r="BK278" s="63">
        <f t="shared" ref="BK278:BK289" si="1299">0.0271+0.0007+0.0155</f>
        <v>4.3299999999999998E-2</v>
      </c>
      <c r="BL278" s="63">
        <f t="shared" ref="BL278:BL283" si="1300">(BJ278+BK278)</f>
        <v>0.4894</v>
      </c>
      <c r="BM278" s="63"/>
      <c r="BN278" s="63"/>
      <c r="BO278" s="63"/>
      <c r="BP278" s="63"/>
      <c r="BQ278" s="63"/>
      <c r="BR278" s="63"/>
      <c r="BS278" s="63"/>
      <c r="BT278" s="131" t="s">
        <v>30</v>
      </c>
      <c r="BU278" s="131"/>
      <c r="BV278" s="131"/>
      <c r="BW278" s="131"/>
      <c r="BX278" s="131"/>
      <c r="BY278" s="75"/>
      <c r="BZ278" s="68">
        <v>4.8197999999999999</v>
      </c>
      <c r="CA278" s="63">
        <v>0</v>
      </c>
      <c r="CB278" s="63">
        <f t="shared" ref="CB278:CB283" si="1301">+BJ278</f>
        <v>0.4461</v>
      </c>
      <c r="CC278" s="63">
        <f t="shared" ref="CC278:CC289" si="1302">0.075+0.0007+0.0199</f>
        <v>9.5600000000000004E-2</v>
      </c>
      <c r="CD278" s="63">
        <f t="shared" ref="CD278:CD283" si="1303">CB278+CC278</f>
        <v>0.54169999999999996</v>
      </c>
      <c r="CE278" s="71"/>
      <c r="CF278" s="68">
        <v>230.35400000000001</v>
      </c>
      <c r="CG278" s="63">
        <v>6.4899999999999999E-2</v>
      </c>
      <c r="CH278" s="63">
        <f t="shared" ref="CH278:CH283" si="1304">CB278</f>
        <v>0.4461</v>
      </c>
      <c r="CI278" s="63">
        <f t="shared" ref="CI278:CI289" si="1305">0.0109+0.0007+0.0131</f>
        <v>2.47E-2</v>
      </c>
      <c r="CJ278" s="63">
        <f t="shared" ref="CJ278:CJ283" si="1306">CH278+CI278</f>
        <v>0.4708</v>
      </c>
      <c r="CK278" s="71"/>
      <c r="CL278" s="68">
        <v>2.2191999999999998</v>
      </c>
      <c r="CM278" s="63">
        <v>0</v>
      </c>
      <c r="CN278" s="63">
        <f t="shared" ref="CN278:CN289" si="1307">0.1094+0.0007</f>
        <v>0.1101</v>
      </c>
      <c r="CO278" s="63">
        <f t="shared" ref="CO278:CO283" si="1308">(CM278+CN278)</f>
        <v>0.1101</v>
      </c>
      <c r="CP278" s="71"/>
      <c r="CQ278" s="68">
        <v>2.6006</v>
      </c>
      <c r="CR278" s="63">
        <f t="shared" ref="CR278:CS280" si="1309">+CM278</f>
        <v>0</v>
      </c>
      <c r="CS278" s="63">
        <f t="shared" si="1309"/>
        <v>0.1101</v>
      </c>
      <c r="CT278" s="63">
        <f t="shared" ref="CT278:CT283" si="1310">(CR278+CS278)</f>
        <v>0.1101</v>
      </c>
      <c r="CU278" s="71"/>
      <c r="CV278" s="68">
        <v>5.6712999999999996</v>
      </c>
      <c r="CW278" s="63">
        <f t="shared" ref="CW278:CW283" si="1311">+CR278</f>
        <v>0</v>
      </c>
      <c r="CX278" s="63">
        <f t="shared" ref="CX278:CX289" si="1312">0.075+0.0007</f>
        <v>7.5700000000000003E-2</v>
      </c>
      <c r="CY278" s="63">
        <f t="shared" ref="CY278:CY283" si="1313">(CW278+CX278)</f>
        <v>7.5700000000000003E-2</v>
      </c>
      <c r="CZ278" s="71"/>
      <c r="DA278" s="68">
        <v>6.0526999999999997</v>
      </c>
      <c r="DB278" s="63">
        <f t="shared" ref="DB278:DC280" si="1314">+CW278</f>
        <v>0</v>
      </c>
      <c r="DC278" s="68">
        <f t="shared" si="1314"/>
        <v>7.5700000000000003E-2</v>
      </c>
      <c r="DD278" s="63">
        <f t="shared" ref="DD278:DD283" si="1315">(DB278+DC278)</f>
        <v>7.5700000000000003E-2</v>
      </c>
      <c r="DE278" s="63"/>
      <c r="DF278" s="68">
        <v>20.794499999999999</v>
      </c>
      <c r="DG278" s="63">
        <f t="shared" ref="DG278:DG283" si="1316">+BC278</f>
        <v>0.14749999999999999</v>
      </c>
      <c r="DH278" s="63">
        <f t="shared" ref="DH278:DH283" si="1317">+DB278</f>
        <v>0</v>
      </c>
      <c r="DI278" s="63">
        <f t="shared" ref="DI278:DI289" si="1318">0.0336+0.0007</f>
        <v>3.4299999999999997E-2</v>
      </c>
      <c r="DJ278" s="63">
        <f t="shared" ref="DJ278:DJ283" si="1319">(DH278+DI278)</f>
        <v>3.4299999999999997E-2</v>
      </c>
      <c r="DK278" s="71"/>
      <c r="DL278" s="68">
        <v>21.175899999999999</v>
      </c>
      <c r="DM278" s="63">
        <f t="shared" ref="DM278:DO279" si="1320">+DG278</f>
        <v>0.14749999999999999</v>
      </c>
      <c r="DN278" s="63">
        <f t="shared" si="1320"/>
        <v>0</v>
      </c>
      <c r="DO278" s="63">
        <f t="shared" si="1320"/>
        <v>3.4299999999999997E-2</v>
      </c>
      <c r="DP278" s="63">
        <f t="shared" ref="DP278:DP283" si="1321">(DN278+DO278)</f>
        <v>3.4299999999999997E-2</v>
      </c>
      <c r="DQ278" s="63"/>
      <c r="DR278" s="68">
        <v>128.8603</v>
      </c>
      <c r="DS278" s="63">
        <f t="shared" ref="DS278:DS283" si="1322">+BI278</f>
        <v>8.3299999999999999E-2</v>
      </c>
      <c r="DT278" s="63">
        <f t="shared" ref="DT278:DT283" si="1323">+DN278</f>
        <v>0</v>
      </c>
      <c r="DU278" s="68">
        <f t="shared" ref="DU278:DU289" si="1324">0.0271+0.0007</f>
        <v>2.7799999999999998E-2</v>
      </c>
      <c r="DV278" s="63">
        <f t="shared" ref="DV278:DV283" si="1325">(DT278+DU278)</f>
        <v>2.7799999999999998E-2</v>
      </c>
      <c r="DW278" s="71"/>
      <c r="DX278" s="68">
        <v>129.24170000000001</v>
      </c>
      <c r="DY278" s="63">
        <f t="shared" ref="DY278:EA279" si="1326">+DS278</f>
        <v>8.3299999999999999E-2</v>
      </c>
      <c r="DZ278" s="63">
        <f t="shared" si="1326"/>
        <v>0</v>
      </c>
      <c r="EA278" s="63">
        <f t="shared" si="1326"/>
        <v>2.7799999999999998E-2</v>
      </c>
      <c r="EB278" s="63">
        <f t="shared" ref="EB278:EB283" si="1327">(DZ278+EA278)</f>
        <v>2.7799999999999998E-2</v>
      </c>
      <c r="EC278" s="63"/>
      <c r="ED278" s="63"/>
      <c r="EE278" s="63"/>
      <c r="EF278" s="63"/>
      <c r="EG278" s="63"/>
      <c r="EH278" s="63"/>
      <c r="EI278" s="63"/>
      <c r="EJ278" s="131" t="s">
        <v>30</v>
      </c>
      <c r="EK278" s="131"/>
      <c r="EL278" s="131"/>
      <c r="EM278" s="131"/>
      <c r="EN278" s="131"/>
      <c r="EO278" s="75"/>
      <c r="EP278" s="68">
        <v>2.6006</v>
      </c>
      <c r="EQ278" s="63">
        <v>0</v>
      </c>
      <c r="ER278" s="63">
        <v>0</v>
      </c>
      <c r="ES278" s="63">
        <f t="shared" ref="ES278:ES289" si="1328">0.1094+0.0007</f>
        <v>0.1101</v>
      </c>
      <c r="ET278" s="63">
        <f t="shared" ref="ET278:ET283" si="1329">ER278+ES278</f>
        <v>0.1101</v>
      </c>
      <c r="EU278" s="75"/>
      <c r="EV278" s="68">
        <v>6.0526999999999997</v>
      </c>
      <c r="EW278" s="63">
        <v>0</v>
      </c>
      <c r="EX278" s="63">
        <v>0</v>
      </c>
      <c r="EY278" s="63">
        <f t="shared" ref="EY278:EY289" si="1330">0.075+0.0007</f>
        <v>7.5700000000000003E-2</v>
      </c>
      <c r="EZ278" s="63">
        <f t="shared" ref="EZ278:EZ283" si="1331">EX278+EY278</f>
        <v>7.5700000000000003E-2</v>
      </c>
      <c r="FA278" s="75"/>
      <c r="FB278" s="68">
        <v>21.175899999999999</v>
      </c>
      <c r="FC278" s="63">
        <v>0.14749999999999999</v>
      </c>
      <c r="FD278" s="63">
        <v>0</v>
      </c>
      <c r="FE278" s="63">
        <f t="shared" ref="FE278:FE289" si="1332">0.0336+0.0007</f>
        <v>3.4299999999999997E-2</v>
      </c>
      <c r="FF278" s="63">
        <f t="shared" ref="FF278:FF283" si="1333">FD278+FE278</f>
        <v>3.4299999999999997E-2</v>
      </c>
      <c r="FG278" s="75"/>
      <c r="FH278" s="68">
        <v>129.24170000000001</v>
      </c>
      <c r="FI278" s="63">
        <v>8.3299999999999999E-2</v>
      </c>
      <c r="FJ278" s="63">
        <v>0</v>
      </c>
      <c r="FK278" s="63">
        <f t="shared" ref="FK278:FK289" si="1334">0.0271+0.0007</f>
        <v>2.7799999999999998E-2</v>
      </c>
      <c r="FL278" s="63">
        <f t="shared" ref="FL278:FL283" si="1335">FJ278+FK278</f>
        <v>2.7799999999999998E-2</v>
      </c>
      <c r="FM278" s="75"/>
      <c r="FN278" s="73">
        <f t="shared" ref="FN278:FN289" si="1336">+C278</f>
        <v>1</v>
      </c>
      <c r="FO278" s="73">
        <f t="shared" ref="FO278:FO289" si="1337">+B278</f>
        <v>2014</v>
      </c>
      <c r="FP278" s="51"/>
      <c r="FQ278" s="51"/>
      <c r="FR278" s="51"/>
      <c r="FS278" s="51"/>
      <c r="FT278" s="51"/>
      <c r="FU278" s="51"/>
      <c r="FV278" s="51"/>
      <c r="FW278" s="51"/>
      <c r="FX278" s="51"/>
      <c r="FY278" s="51"/>
      <c r="FZ278" s="51"/>
      <c r="GA278" s="51"/>
      <c r="GB278" s="51"/>
      <c r="GC278" s="51"/>
      <c r="GD278" s="51"/>
      <c r="GE278" s="51"/>
      <c r="GF278" s="51"/>
      <c r="GG278" s="51"/>
      <c r="GH278" s="51"/>
      <c r="GI278" s="51"/>
      <c r="GJ278" s="51"/>
      <c r="GK278" s="51"/>
      <c r="GL278" s="51"/>
      <c r="GM278" s="51"/>
      <c r="GN278" s="51"/>
      <c r="GO278" s="51"/>
      <c r="GP278" s="51"/>
      <c r="GQ278" s="51"/>
      <c r="GR278" s="51"/>
      <c r="GS278" s="51"/>
      <c r="GT278" s="51"/>
      <c r="GU278" s="51"/>
      <c r="GV278" s="51"/>
      <c r="GW278" s="51"/>
      <c r="GX278" s="51"/>
      <c r="GY278" s="51"/>
      <c r="GZ278" s="51"/>
      <c r="HA278" s="51"/>
      <c r="HB278" s="51"/>
      <c r="HC278" s="51"/>
      <c r="HD278" s="51"/>
      <c r="HE278" s="51"/>
      <c r="HF278" s="51"/>
      <c r="HG278" s="51"/>
      <c r="HH278" s="51"/>
      <c r="HI278" s="51"/>
      <c r="HJ278" s="51"/>
      <c r="HK278" s="51"/>
      <c r="HL278" s="51"/>
      <c r="HM278" s="51"/>
      <c r="HN278" s="51"/>
      <c r="HO278" s="51"/>
      <c r="HP278" s="51"/>
      <c r="HQ278" s="51"/>
      <c r="HR278" s="51"/>
      <c r="HS278" s="51"/>
      <c r="HT278" s="51"/>
      <c r="HU278" s="51"/>
      <c r="HV278" s="51"/>
      <c r="HW278" s="51"/>
      <c r="HX278" s="51"/>
      <c r="HY278" s="51"/>
      <c r="HZ278" s="51"/>
      <c r="IA278" s="51"/>
      <c r="IB278" s="51"/>
      <c r="IC278" s="51"/>
      <c r="ID278" s="51"/>
      <c r="IE278" s="51"/>
      <c r="IF278" s="51"/>
      <c r="IG278" s="51"/>
      <c r="IH278" s="51"/>
      <c r="II278" s="51"/>
      <c r="IJ278" s="51"/>
      <c r="IK278" s="51"/>
      <c r="IL278" s="51"/>
      <c r="IM278" s="51"/>
      <c r="IN278" s="51"/>
      <c r="IO278" s="51"/>
      <c r="IP278" s="51"/>
      <c r="IQ278" s="51"/>
      <c r="IR278" s="51"/>
      <c r="IS278" s="51"/>
      <c r="IT278" s="51"/>
      <c r="IU278" s="51"/>
      <c r="IV278" s="51"/>
      <c r="IW278" s="51"/>
      <c r="IX278" s="51"/>
      <c r="IY278" s="51"/>
      <c r="IZ278" s="51"/>
      <c r="JA278" s="51"/>
      <c r="JB278" s="51"/>
      <c r="JC278" s="51"/>
      <c r="JD278" s="51"/>
      <c r="JE278" s="51"/>
      <c r="JF278" s="51"/>
      <c r="JG278" s="51"/>
      <c r="JH278" s="51"/>
      <c r="JI278" s="51"/>
      <c r="JJ278" s="51"/>
      <c r="JK278" s="51"/>
      <c r="JL278" s="51"/>
      <c r="JM278" s="51"/>
      <c r="JN278" s="51"/>
    </row>
    <row r="279" spans="2:274" ht="15" x14ac:dyDescent="0.2">
      <c r="B279" s="32">
        <v>2014</v>
      </c>
      <c r="C279" s="32">
        <v>2</v>
      </c>
      <c r="D279" s="27"/>
      <c r="E279" s="29">
        <v>0.33700000000000002</v>
      </c>
      <c r="F279" s="27">
        <v>0.72030000000000005</v>
      </c>
      <c r="G279" s="27">
        <f t="shared" si="1278"/>
        <v>0.23619999999999999</v>
      </c>
      <c r="H279" s="27">
        <f t="shared" si="1279"/>
        <v>0.95650000000000002</v>
      </c>
      <c r="I279" s="27"/>
      <c r="J279" s="29">
        <v>0.33700000000000002</v>
      </c>
      <c r="K279" s="27">
        <f t="shared" si="1280"/>
        <v>0.72030000000000005</v>
      </c>
      <c r="L279" s="27">
        <f t="shared" si="1281"/>
        <v>0.23619999999999999</v>
      </c>
      <c r="M279" s="27">
        <f t="shared" si="1282"/>
        <v>0.95650000000000002</v>
      </c>
      <c r="N279" s="27"/>
      <c r="O279" s="29">
        <v>0.98629999999999995</v>
      </c>
      <c r="P279" s="27">
        <f t="shared" si="1283"/>
        <v>0.72030000000000005</v>
      </c>
      <c r="Q279" s="27">
        <f t="shared" si="1284"/>
        <v>0.13</v>
      </c>
      <c r="R279" s="27">
        <f t="shared" si="1285"/>
        <v>0.85030000000000006</v>
      </c>
      <c r="S279" s="27"/>
      <c r="T279" s="29">
        <v>4.4383999999999997</v>
      </c>
      <c r="U279" s="27">
        <f t="shared" si="1286"/>
        <v>0.72030000000000005</v>
      </c>
      <c r="V279" s="27">
        <f t="shared" si="1287"/>
        <v>0.10030000000000001</v>
      </c>
      <c r="W279" s="27">
        <f t="shared" si="1288"/>
        <v>0.82060000000000011</v>
      </c>
      <c r="X279" s="27"/>
      <c r="Y279" s="29">
        <v>19.943000000000001</v>
      </c>
      <c r="Z279" s="27">
        <v>0.14749999999999999</v>
      </c>
      <c r="AA279" s="27">
        <f t="shared" si="1289"/>
        <v>0.72030000000000005</v>
      </c>
      <c r="AB279" s="27">
        <f t="shared" si="1290"/>
        <v>5.1299999999999998E-2</v>
      </c>
      <c r="AC279" s="27">
        <f t="shared" si="1291"/>
        <v>0.77160000000000006</v>
      </c>
      <c r="AD279" s="27"/>
      <c r="AE279" s="29">
        <v>4.8197999999999999</v>
      </c>
      <c r="AF279" s="52">
        <v>0.59130000000000005</v>
      </c>
      <c r="AG279" s="27">
        <f t="shared" si="1292"/>
        <v>9.5600000000000004E-2</v>
      </c>
      <c r="AH279" s="27">
        <f t="shared" si="1293"/>
        <v>0.68690000000000007</v>
      </c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9">
        <v>19.943000000000001</v>
      </c>
      <c r="BC279" s="27">
        <f t="shared" si="1294"/>
        <v>0.14749999999999999</v>
      </c>
      <c r="BD279" s="27">
        <f t="shared" si="1295"/>
        <v>0.59130000000000005</v>
      </c>
      <c r="BE279" s="27">
        <f t="shared" si="1296"/>
        <v>4.9799999999999997E-2</v>
      </c>
      <c r="BF279" s="27">
        <f t="shared" si="1297"/>
        <v>0.6411</v>
      </c>
      <c r="BG279" s="27"/>
      <c r="BH279" s="29">
        <v>128.00880000000001</v>
      </c>
      <c r="BI279" s="27">
        <v>8.3299999999999999E-2</v>
      </c>
      <c r="BJ279" s="27">
        <f t="shared" si="1298"/>
        <v>0.59130000000000005</v>
      </c>
      <c r="BK279" s="27">
        <f t="shared" si="1299"/>
        <v>4.3299999999999998E-2</v>
      </c>
      <c r="BL279" s="27">
        <f t="shared" si="1300"/>
        <v>0.63460000000000005</v>
      </c>
      <c r="BM279" s="27"/>
      <c r="BN279" s="27"/>
      <c r="BO279" s="27"/>
      <c r="BP279" s="27"/>
      <c r="BQ279" s="27"/>
      <c r="BR279" s="27"/>
      <c r="BS279" s="27"/>
      <c r="BT279" s="127" t="s">
        <v>30</v>
      </c>
      <c r="BU279" s="127"/>
      <c r="BV279" s="127"/>
      <c r="BW279" s="127"/>
      <c r="BX279" s="127"/>
      <c r="BY279" s="31"/>
      <c r="BZ279" s="29">
        <v>4.8197999999999999</v>
      </c>
      <c r="CA279" s="27">
        <v>0</v>
      </c>
      <c r="CB279" s="27">
        <f t="shared" si="1301"/>
        <v>0.59130000000000005</v>
      </c>
      <c r="CC279" s="27">
        <f t="shared" si="1302"/>
        <v>9.5600000000000004E-2</v>
      </c>
      <c r="CD279" s="27">
        <f t="shared" si="1303"/>
        <v>0.68690000000000007</v>
      </c>
      <c r="CE279" s="28"/>
      <c r="CF279" s="29">
        <v>230.35400000000001</v>
      </c>
      <c r="CG279" s="27">
        <v>6.4899999999999999E-2</v>
      </c>
      <c r="CH279" s="27">
        <f t="shared" si="1304"/>
        <v>0.59130000000000005</v>
      </c>
      <c r="CI279" s="27">
        <f t="shared" si="1305"/>
        <v>2.47E-2</v>
      </c>
      <c r="CJ279" s="27">
        <f t="shared" si="1306"/>
        <v>0.6160000000000001</v>
      </c>
      <c r="CK279" s="28"/>
      <c r="CL279" s="29">
        <v>2.2191999999999998</v>
      </c>
      <c r="CM279" s="27">
        <v>0</v>
      </c>
      <c r="CN279" s="27">
        <f t="shared" si="1307"/>
        <v>0.1101</v>
      </c>
      <c r="CO279" s="27">
        <f t="shared" si="1308"/>
        <v>0.1101</v>
      </c>
      <c r="CP279" s="28"/>
      <c r="CQ279" s="29">
        <v>2.6006</v>
      </c>
      <c r="CR279" s="27">
        <f t="shared" si="1309"/>
        <v>0</v>
      </c>
      <c r="CS279" s="27">
        <f t="shared" si="1309"/>
        <v>0.1101</v>
      </c>
      <c r="CT279" s="27">
        <f t="shared" si="1310"/>
        <v>0.1101</v>
      </c>
      <c r="CU279" s="28"/>
      <c r="CV279" s="29">
        <v>5.6712999999999996</v>
      </c>
      <c r="CW279" s="27">
        <f t="shared" si="1311"/>
        <v>0</v>
      </c>
      <c r="CX279" s="27">
        <f t="shared" si="1312"/>
        <v>7.5700000000000003E-2</v>
      </c>
      <c r="CY279" s="27">
        <f t="shared" si="1313"/>
        <v>7.5700000000000003E-2</v>
      </c>
      <c r="CZ279" s="28"/>
      <c r="DA279" s="29">
        <v>6.0526999999999997</v>
      </c>
      <c r="DB279" s="27">
        <f t="shared" si="1314"/>
        <v>0</v>
      </c>
      <c r="DC279" s="29">
        <f t="shared" si="1314"/>
        <v>7.5700000000000003E-2</v>
      </c>
      <c r="DD279" s="27">
        <f t="shared" si="1315"/>
        <v>7.5700000000000003E-2</v>
      </c>
      <c r="DE279" s="27"/>
      <c r="DF279" s="29">
        <v>20.794499999999999</v>
      </c>
      <c r="DG279" s="27">
        <f t="shared" si="1316"/>
        <v>0.14749999999999999</v>
      </c>
      <c r="DH279" s="27">
        <f t="shared" si="1317"/>
        <v>0</v>
      </c>
      <c r="DI279" s="27">
        <f t="shared" si="1318"/>
        <v>3.4299999999999997E-2</v>
      </c>
      <c r="DJ279" s="27">
        <f t="shared" si="1319"/>
        <v>3.4299999999999997E-2</v>
      </c>
      <c r="DK279" s="28"/>
      <c r="DL279" s="29">
        <v>21.175899999999999</v>
      </c>
      <c r="DM279" s="27">
        <f t="shared" si="1320"/>
        <v>0.14749999999999999</v>
      </c>
      <c r="DN279" s="27">
        <f t="shared" si="1320"/>
        <v>0</v>
      </c>
      <c r="DO279" s="27">
        <f t="shared" si="1320"/>
        <v>3.4299999999999997E-2</v>
      </c>
      <c r="DP279" s="27">
        <f t="shared" si="1321"/>
        <v>3.4299999999999997E-2</v>
      </c>
      <c r="DQ279" s="27"/>
      <c r="DR279" s="29">
        <v>128.8603</v>
      </c>
      <c r="DS279" s="27">
        <f t="shared" si="1322"/>
        <v>8.3299999999999999E-2</v>
      </c>
      <c r="DT279" s="27">
        <f t="shared" si="1323"/>
        <v>0</v>
      </c>
      <c r="DU279" s="29">
        <f t="shared" si="1324"/>
        <v>2.7799999999999998E-2</v>
      </c>
      <c r="DV279" s="27">
        <f t="shared" si="1325"/>
        <v>2.7799999999999998E-2</v>
      </c>
      <c r="DW279" s="28"/>
      <c r="DX279" s="29">
        <v>129.24170000000001</v>
      </c>
      <c r="DY279" s="27">
        <f t="shared" si="1326"/>
        <v>8.3299999999999999E-2</v>
      </c>
      <c r="DZ279" s="27">
        <f t="shared" si="1326"/>
        <v>0</v>
      </c>
      <c r="EA279" s="27">
        <f t="shared" si="1326"/>
        <v>2.7799999999999998E-2</v>
      </c>
      <c r="EB279" s="27">
        <f t="shared" si="1327"/>
        <v>2.7799999999999998E-2</v>
      </c>
      <c r="EC279" s="27"/>
      <c r="ED279" s="27"/>
      <c r="EE279" s="27"/>
      <c r="EF279" s="27"/>
      <c r="EG279" s="27"/>
      <c r="EH279" s="27"/>
      <c r="EI279" s="27"/>
      <c r="EJ279" s="127" t="s">
        <v>30</v>
      </c>
      <c r="EK279" s="127"/>
      <c r="EL279" s="127"/>
      <c r="EM279" s="127"/>
      <c r="EN279" s="127"/>
      <c r="EO279" s="31"/>
      <c r="EP279" s="29">
        <v>2.6006</v>
      </c>
      <c r="EQ279" s="27">
        <v>0</v>
      </c>
      <c r="ER279" s="27">
        <v>0</v>
      </c>
      <c r="ES279" s="27">
        <f t="shared" si="1328"/>
        <v>0.1101</v>
      </c>
      <c r="ET279" s="27">
        <f t="shared" si="1329"/>
        <v>0.1101</v>
      </c>
      <c r="EU279" s="31"/>
      <c r="EV279" s="29">
        <v>6.0526999999999997</v>
      </c>
      <c r="EW279" s="27">
        <v>0</v>
      </c>
      <c r="EX279" s="27">
        <v>0</v>
      </c>
      <c r="EY279" s="27">
        <f t="shared" si="1330"/>
        <v>7.5700000000000003E-2</v>
      </c>
      <c r="EZ279" s="27">
        <f t="shared" si="1331"/>
        <v>7.5700000000000003E-2</v>
      </c>
      <c r="FA279" s="31"/>
      <c r="FB279" s="29">
        <v>21.175899999999999</v>
      </c>
      <c r="FC279" s="27">
        <v>0.14749999999999999</v>
      </c>
      <c r="FD279" s="27">
        <v>0</v>
      </c>
      <c r="FE279" s="27">
        <f t="shared" si="1332"/>
        <v>3.4299999999999997E-2</v>
      </c>
      <c r="FF279" s="27">
        <f t="shared" si="1333"/>
        <v>3.4299999999999997E-2</v>
      </c>
      <c r="FG279" s="31"/>
      <c r="FH279" s="29">
        <v>129.24170000000001</v>
      </c>
      <c r="FI279" s="27">
        <v>8.3299999999999999E-2</v>
      </c>
      <c r="FJ279" s="27">
        <v>0</v>
      </c>
      <c r="FK279" s="27">
        <f t="shared" si="1334"/>
        <v>2.7799999999999998E-2</v>
      </c>
      <c r="FL279" s="27">
        <f t="shared" si="1335"/>
        <v>2.7799999999999998E-2</v>
      </c>
      <c r="FM279" s="31"/>
      <c r="FN279" s="32">
        <f t="shared" si="1336"/>
        <v>2</v>
      </c>
      <c r="FO279" s="32">
        <f t="shared" si="1337"/>
        <v>2014</v>
      </c>
    </row>
    <row r="280" spans="2:274" ht="15" x14ac:dyDescent="0.2">
      <c r="B280" s="32">
        <v>2014</v>
      </c>
      <c r="C280" s="32">
        <v>3</v>
      </c>
      <c r="D280" s="27"/>
      <c r="E280" s="29">
        <v>0.33700000000000002</v>
      </c>
      <c r="F280" s="27">
        <v>0.99739999999999995</v>
      </c>
      <c r="G280" s="27">
        <f t="shared" si="1278"/>
        <v>0.23619999999999999</v>
      </c>
      <c r="H280" s="27">
        <f t="shared" si="1279"/>
        <v>1.2336</v>
      </c>
      <c r="I280" s="27"/>
      <c r="J280" s="29">
        <v>0.33700000000000002</v>
      </c>
      <c r="K280" s="27">
        <f t="shared" si="1280"/>
        <v>0.99739999999999995</v>
      </c>
      <c r="L280" s="27">
        <f t="shared" si="1281"/>
        <v>0.23619999999999999</v>
      </c>
      <c r="M280" s="27">
        <f t="shared" si="1282"/>
        <v>1.2336</v>
      </c>
      <c r="N280" s="27"/>
      <c r="O280" s="29">
        <v>0.98629999999999995</v>
      </c>
      <c r="P280" s="27">
        <f t="shared" si="1283"/>
        <v>0.99739999999999995</v>
      </c>
      <c r="Q280" s="27">
        <f t="shared" si="1284"/>
        <v>0.13</v>
      </c>
      <c r="R280" s="27">
        <f t="shared" si="1285"/>
        <v>1.1274</v>
      </c>
      <c r="S280" s="27"/>
      <c r="T280" s="29">
        <v>4.4383999999999997</v>
      </c>
      <c r="U280" s="27">
        <f t="shared" si="1286"/>
        <v>0.99739999999999995</v>
      </c>
      <c r="V280" s="27">
        <f t="shared" si="1287"/>
        <v>0.10030000000000001</v>
      </c>
      <c r="W280" s="27">
        <f t="shared" si="1288"/>
        <v>1.0976999999999999</v>
      </c>
      <c r="X280" s="27"/>
      <c r="Y280" s="29">
        <v>19.943000000000001</v>
      </c>
      <c r="Z280" s="27">
        <v>0.14749999999999999</v>
      </c>
      <c r="AA280" s="27">
        <f t="shared" si="1289"/>
        <v>0.99739999999999995</v>
      </c>
      <c r="AB280" s="27">
        <f t="shared" si="1290"/>
        <v>5.1299999999999998E-2</v>
      </c>
      <c r="AC280" s="27">
        <f t="shared" si="1291"/>
        <v>1.0487</v>
      </c>
      <c r="AD280" s="27"/>
      <c r="AE280" s="29">
        <v>4.8197999999999999</v>
      </c>
      <c r="AF280" s="52">
        <v>0.84989999999999999</v>
      </c>
      <c r="AG280" s="27">
        <f t="shared" si="1292"/>
        <v>9.5600000000000004E-2</v>
      </c>
      <c r="AH280" s="27">
        <f t="shared" si="1293"/>
        <v>0.94550000000000001</v>
      </c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9">
        <v>19.943000000000001</v>
      </c>
      <c r="BC280" s="27">
        <f t="shared" si="1294"/>
        <v>0.14749999999999999</v>
      </c>
      <c r="BD280" s="27">
        <f t="shared" si="1295"/>
        <v>0.84989999999999999</v>
      </c>
      <c r="BE280" s="27">
        <f t="shared" si="1296"/>
        <v>4.9799999999999997E-2</v>
      </c>
      <c r="BF280" s="27">
        <f t="shared" si="1297"/>
        <v>0.89969999999999994</v>
      </c>
      <c r="BG280" s="27"/>
      <c r="BH280" s="29">
        <v>128.00880000000001</v>
      </c>
      <c r="BI280" s="27">
        <v>8.3299999999999999E-2</v>
      </c>
      <c r="BJ280" s="27">
        <f t="shared" si="1298"/>
        <v>0.84989999999999999</v>
      </c>
      <c r="BK280" s="27">
        <f t="shared" si="1299"/>
        <v>4.3299999999999998E-2</v>
      </c>
      <c r="BL280" s="27">
        <f t="shared" si="1300"/>
        <v>0.89319999999999999</v>
      </c>
      <c r="BM280" s="27"/>
      <c r="BN280" s="27"/>
      <c r="BO280" s="27"/>
      <c r="BP280" s="27"/>
      <c r="BQ280" s="27"/>
      <c r="BR280" s="27"/>
      <c r="BS280" s="27"/>
      <c r="BT280" s="127" t="s">
        <v>30</v>
      </c>
      <c r="BU280" s="127"/>
      <c r="BV280" s="127"/>
      <c r="BW280" s="127"/>
      <c r="BX280" s="127"/>
      <c r="BY280" s="31"/>
      <c r="BZ280" s="29">
        <v>4.8197999999999999</v>
      </c>
      <c r="CA280" s="27">
        <v>0</v>
      </c>
      <c r="CB280" s="27">
        <f t="shared" si="1301"/>
        <v>0.84989999999999999</v>
      </c>
      <c r="CC280" s="27">
        <f t="shared" si="1302"/>
        <v>9.5600000000000004E-2</v>
      </c>
      <c r="CD280" s="27">
        <f t="shared" si="1303"/>
        <v>0.94550000000000001</v>
      </c>
      <c r="CE280" s="28"/>
      <c r="CF280" s="29">
        <v>230.35400000000001</v>
      </c>
      <c r="CG280" s="27">
        <v>6.4899999999999999E-2</v>
      </c>
      <c r="CH280" s="27">
        <f t="shared" si="1304"/>
        <v>0.84989999999999999</v>
      </c>
      <c r="CI280" s="27">
        <f t="shared" si="1305"/>
        <v>2.47E-2</v>
      </c>
      <c r="CJ280" s="27">
        <f t="shared" si="1306"/>
        <v>0.87460000000000004</v>
      </c>
      <c r="CK280" s="28"/>
      <c r="CL280" s="29">
        <v>2.2191999999999998</v>
      </c>
      <c r="CM280" s="27">
        <v>0</v>
      </c>
      <c r="CN280" s="27">
        <f t="shared" si="1307"/>
        <v>0.1101</v>
      </c>
      <c r="CO280" s="27">
        <f t="shared" si="1308"/>
        <v>0.1101</v>
      </c>
      <c r="CP280" s="28"/>
      <c r="CQ280" s="29">
        <v>2.6006</v>
      </c>
      <c r="CR280" s="27">
        <f t="shared" si="1309"/>
        <v>0</v>
      </c>
      <c r="CS280" s="27">
        <f t="shared" si="1309"/>
        <v>0.1101</v>
      </c>
      <c r="CT280" s="27">
        <f t="shared" si="1310"/>
        <v>0.1101</v>
      </c>
      <c r="CU280" s="28"/>
      <c r="CV280" s="29">
        <v>5.6712999999999996</v>
      </c>
      <c r="CW280" s="27">
        <f t="shared" si="1311"/>
        <v>0</v>
      </c>
      <c r="CX280" s="27">
        <f t="shared" si="1312"/>
        <v>7.5700000000000003E-2</v>
      </c>
      <c r="CY280" s="27">
        <f t="shared" si="1313"/>
        <v>7.5700000000000003E-2</v>
      </c>
      <c r="CZ280" s="28"/>
      <c r="DA280" s="29">
        <v>6.0526999999999997</v>
      </c>
      <c r="DB280" s="27">
        <f t="shared" si="1314"/>
        <v>0</v>
      </c>
      <c r="DC280" s="29">
        <f t="shared" si="1314"/>
        <v>7.5700000000000003E-2</v>
      </c>
      <c r="DD280" s="27">
        <f t="shared" si="1315"/>
        <v>7.5700000000000003E-2</v>
      </c>
      <c r="DE280" s="27"/>
      <c r="DF280" s="29">
        <v>20.794499999999999</v>
      </c>
      <c r="DG280" s="27">
        <f t="shared" si="1316"/>
        <v>0.14749999999999999</v>
      </c>
      <c r="DH280" s="27">
        <f t="shared" si="1317"/>
        <v>0</v>
      </c>
      <c r="DI280" s="27">
        <f t="shared" si="1318"/>
        <v>3.4299999999999997E-2</v>
      </c>
      <c r="DJ280" s="27">
        <f t="shared" si="1319"/>
        <v>3.4299999999999997E-2</v>
      </c>
      <c r="DK280" s="28"/>
      <c r="DL280" s="29">
        <v>21.175899999999999</v>
      </c>
      <c r="DM280" s="27">
        <f t="shared" ref="DM280:DO281" si="1338">+DG280</f>
        <v>0.14749999999999999</v>
      </c>
      <c r="DN280" s="27">
        <f t="shared" si="1338"/>
        <v>0</v>
      </c>
      <c r="DO280" s="27">
        <f t="shared" si="1338"/>
        <v>3.4299999999999997E-2</v>
      </c>
      <c r="DP280" s="27">
        <f t="shared" si="1321"/>
        <v>3.4299999999999997E-2</v>
      </c>
      <c r="DQ280" s="27"/>
      <c r="DR280" s="29">
        <v>128.8603</v>
      </c>
      <c r="DS280" s="27">
        <f t="shared" si="1322"/>
        <v>8.3299999999999999E-2</v>
      </c>
      <c r="DT280" s="27">
        <f t="shared" si="1323"/>
        <v>0</v>
      </c>
      <c r="DU280" s="29">
        <f t="shared" si="1324"/>
        <v>2.7799999999999998E-2</v>
      </c>
      <c r="DV280" s="27">
        <f t="shared" si="1325"/>
        <v>2.7799999999999998E-2</v>
      </c>
      <c r="DW280" s="28"/>
      <c r="DX280" s="29">
        <v>129.24170000000001</v>
      </c>
      <c r="DY280" s="27">
        <f t="shared" ref="DY280:EA281" si="1339">+DS280</f>
        <v>8.3299999999999999E-2</v>
      </c>
      <c r="DZ280" s="27">
        <f t="shared" si="1339"/>
        <v>0</v>
      </c>
      <c r="EA280" s="27">
        <f t="shared" si="1339"/>
        <v>2.7799999999999998E-2</v>
      </c>
      <c r="EB280" s="27">
        <f t="shared" si="1327"/>
        <v>2.7799999999999998E-2</v>
      </c>
      <c r="EC280" s="27"/>
      <c r="ED280" s="27"/>
      <c r="EE280" s="27"/>
      <c r="EF280" s="27"/>
      <c r="EG280" s="27"/>
      <c r="EH280" s="27"/>
      <c r="EI280" s="27"/>
      <c r="EJ280" s="127" t="s">
        <v>30</v>
      </c>
      <c r="EK280" s="127"/>
      <c r="EL280" s="127"/>
      <c r="EM280" s="127"/>
      <c r="EN280" s="127"/>
      <c r="EO280" s="31"/>
      <c r="EP280" s="29">
        <v>2.6006</v>
      </c>
      <c r="EQ280" s="27">
        <v>0</v>
      </c>
      <c r="ER280" s="27">
        <v>0</v>
      </c>
      <c r="ES280" s="27">
        <f t="shared" si="1328"/>
        <v>0.1101</v>
      </c>
      <c r="ET280" s="27">
        <f t="shared" si="1329"/>
        <v>0.1101</v>
      </c>
      <c r="EU280" s="31"/>
      <c r="EV280" s="29">
        <v>6.0526999999999997</v>
      </c>
      <c r="EW280" s="27">
        <v>0</v>
      </c>
      <c r="EX280" s="27">
        <v>0</v>
      </c>
      <c r="EY280" s="27">
        <f t="shared" si="1330"/>
        <v>7.5700000000000003E-2</v>
      </c>
      <c r="EZ280" s="27">
        <f t="shared" si="1331"/>
        <v>7.5700000000000003E-2</v>
      </c>
      <c r="FA280" s="31"/>
      <c r="FB280" s="29">
        <v>21.175899999999999</v>
      </c>
      <c r="FC280" s="27">
        <v>0.14749999999999999</v>
      </c>
      <c r="FD280" s="27">
        <v>0</v>
      </c>
      <c r="FE280" s="27">
        <f t="shared" si="1332"/>
        <v>3.4299999999999997E-2</v>
      </c>
      <c r="FF280" s="27">
        <f t="shared" si="1333"/>
        <v>3.4299999999999997E-2</v>
      </c>
      <c r="FG280" s="31"/>
      <c r="FH280" s="29">
        <v>129.24170000000001</v>
      </c>
      <c r="FI280" s="27">
        <v>8.3299999999999999E-2</v>
      </c>
      <c r="FJ280" s="27">
        <v>0</v>
      </c>
      <c r="FK280" s="27">
        <f t="shared" si="1334"/>
        <v>2.7799999999999998E-2</v>
      </c>
      <c r="FL280" s="27">
        <f t="shared" si="1335"/>
        <v>2.7799999999999998E-2</v>
      </c>
      <c r="FM280" s="31"/>
      <c r="FN280" s="32">
        <f t="shared" si="1336"/>
        <v>3</v>
      </c>
      <c r="FO280" s="32">
        <f t="shared" si="1337"/>
        <v>2014</v>
      </c>
    </row>
    <row r="281" spans="2:274" ht="15" x14ac:dyDescent="0.2">
      <c r="B281" s="32">
        <v>2014</v>
      </c>
      <c r="C281" s="32">
        <v>4</v>
      </c>
      <c r="D281" s="27"/>
      <c r="E281" s="29">
        <v>0.33700000000000002</v>
      </c>
      <c r="F281" s="27">
        <v>0.56720000000000004</v>
      </c>
      <c r="G281" s="27">
        <f t="shared" si="1278"/>
        <v>0.23619999999999999</v>
      </c>
      <c r="H281" s="27">
        <f t="shared" si="1279"/>
        <v>0.8034</v>
      </c>
      <c r="I281" s="27"/>
      <c r="J281" s="29">
        <v>0.33700000000000002</v>
      </c>
      <c r="K281" s="27">
        <f t="shared" si="1280"/>
        <v>0.56720000000000004</v>
      </c>
      <c r="L281" s="27">
        <f t="shared" si="1281"/>
        <v>0.23619999999999999</v>
      </c>
      <c r="M281" s="27">
        <f t="shared" si="1282"/>
        <v>0.8034</v>
      </c>
      <c r="N281" s="27"/>
      <c r="O281" s="29">
        <v>0.98629999999999995</v>
      </c>
      <c r="P281" s="27">
        <f t="shared" si="1283"/>
        <v>0.56720000000000004</v>
      </c>
      <c r="Q281" s="27">
        <f t="shared" si="1284"/>
        <v>0.13</v>
      </c>
      <c r="R281" s="27">
        <f t="shared" si="1285"/>
        <v>0.69720000000000004</v>
      </c>
      <c r="S281" s="27"/>
      <c r="T281" s="29">
        <v>4.4383999999999997</v>
      </c>
      <c r="U281" s="27">
        <f t="shared" si="1286"/>
        <v>0.56720000000000004</v>
      </c>
      <c r="V281" s="27">
        <f t="shared" si="1287"/>
        <v>0.10030000000000001</v>
      </c>
      <c r="W281" s="27">
        <f t="shared" si="1288"/>
        <v>0.66750000000000009</v>
      </c>
      <c r="X281" s="27"/>
      <c r="Y281" s="29">
        <v>19.943000000000001</v>
      </c>
      <c r="Z281" s="27">
        <v>0.14749999999999999</v>
      </c>
      <c r="AA281" s="27">
        <f t="shared" si="1289"/>
        <v>0.56720000000000004</v>
      </c>
      <c r="AB281" s="27">
        <f t="shared" si="1290"/>
        <v>5.1299999999999998E-2</v>
      </c>
      <c r="AC281" s="27">
        <f t="shared" si="1291"/>
        <v>0.61850000000000005</v>
      </c>
      <c r="AD281" s="27"/>
      <c r="AE281" s="29">
        <v>4.8197999999999999</v>
      </c>
      <c r="AF281" s="52">
        <v>0.60060000000000002</v>
      </c>
      <c r="AG281" s="27">
        <f t="shared" si="1292"/>
        <v>9.5600000000000004E-2</v>
      </c>
      <c r="AH281" s="27">
        <f t="shared" si="1293"/>
        <v>0.69620000000000004</v>
      </c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9">
        <v>19.943000000000001</v>
      </c>
      <c r="BC281" s="27">
        <f t="shared" si="1294"/>
        <v>0.14749999999999999</v>
      </c>
      <c r="BD281" s="27">
        <f t="shared" si="1295"/>
        <v>0.60060000000000002</v>
      </c>
      <c r="BE281" s="27">
        <f t="shared" si="1296"/>
        <v>4.9799999999999997E-2</v>
      </c>
      <c r="BF281" s="27">
        <f t="shared" si="1297"/>
        <v>0.65039999999999998</v>
      </c>
      <c r="BG281" s="27"/>
      <c r="BH281" s="29">
        <v>128.00880000000001</v>
      </c>
      <c r="BI281" s="27">
        <v>8.3299999999999999E-2</v>
      </c>
      <c r="BJ281" s="27">
        <f t="shared" si="1298"/>
        <v>0.60060000000000002</v>
      </c>
      <c r="BK281" s="27">
        <f t="shared" si="1299"/>
        <v>4.3299999999999998E-2</v>
      </c>
      <c r="BL281" s="27">
        <f t="shared" si="1300"/>
        <v>0.64390000000000003</v>
      </c>
      <c r="BM281" s="27"/>
      <c r="BN281" s="27"/>
      <c r="BO281" s="27"/>
      <c r="BP281" s="27"/>
      <c r="BQ281" s="27"/>
      <c r="BR281" s="27"/>
      <c r="BS281" s="27"/>
      <c r="BT281" s="127" t="s">
        <v>30</v>
      </c>
      <c r="BU281" s="127"/>
      <c r="BV281" s="127"/>
      <c r="BW281" s="127"/>
      <c r="BX281" s="127"/>
      <c r="BY281" s="31"/>
      <c r="BZ281" s="29">
        <v>4.8197999999999999</v>
      </c>
      <c r="CA281" s="27">
        <v>0</v>
      </c>
      <c r="CB281" s="27">
        <f t="shared" si="1301"/>
        <v>0.60060000000000002</v>
      </c>
      <c r="CC281" s="27">
        <f t="shared" si="1302"/>
        <v>9.5600000000000004E-2</v>
      </c>
      <c r="CD281" s="27">
        <f t="shared" si="1303"/>
        <v>0.69620000000000004</v>
      </c>
      <c r="CE281" s="28"/>
      <c r="CF281" s="29">
        <v>230.35400000000001</v>
      </c>
      <c r="CG281" s="27">
        <v>6.4899999999999999E-2</v>
      </c>
      <c r="CH281" s="27">
        <f t="shared" si="1304"/>
        <v>0.60060000000000002</v>
      </c>
      <c r="CI281" s="27">
        <f t="shared" si="1305"/>
        <v>2.47E-2</v>
      </c>
      <c r="CJ281" s="27">
        <f t="shared" si="1306"/>
        <v>0.62529999999999997</v>
      </c>
      <c r="CK281" s="28"/>
      <c r="CL281" s="29">
        <v>2.2191999999999998</v>
      </c>
      <c r="CM281" s="27">
        <v>0</v>
      </c>
      <c r="CN281" s="27">
        <f t="shared" si="1307"/>
        <v>0.1101</v>
      </c>
      <c r="CO281" s="27">
        <f t="shared" si="1308"/>
        <v>0.1101</v>
      </c>
      <c r="CP281" s="28"/>
      <c r="CQ281" s="29">
        <v>2.6006</v>
      </c>
      <c r="CR281" s="27">
        <f t="shared" ref="CR281:CS283" si="1340">+CM281</f>
        <v>0</v>
      </c>
      <c r="CS281" s="27">
        <f t="shared" si="1340"/>
        <v>0.1101</v>
      </c>
      <c r="CT281" s="27">
        <f t="shared" si="1310"/>
        <v>0.1101</v>
      </c>
      <c r="CU281" s="28"/>
      <c r="CV281" s="29">
        <v>5.6712999999999996</v>
      </c>
      <c r="CW281" s="27">
        <f t="shared" si="1311"/>
        <v>0</v>
      </c>
      <c r="CX281" s="27">
        <f t="shared" si="1312"/>
        <v>7.5700000000000003E-2</v>
      </c>
      <c r="CY281" s="27">
        <f t="shared" si="1313"/>
        <v>7.5700000000000003E-2</v>
      </c>
      <c r="CZ281" s="28"/>
      <c r="DA281" s="29">
        <v>6.0526999999999997</v>
      </c>
      <c r="DB281" s="27">
        <f t="shared" ref="DB281:DC283" si="1341">+CW281</f>
        <v>0</v>
      </c>
      <c r="DC281" s="29">
        <f t="shared" si="1341"/>
        <v>7.5700000000000003E-2</v>
      </c>
      <c r="DD281" s="27">
        <f t="shared" si="1315"/>
        <v>7.5700000000000003E-2</v>
      </c>
      <c r="DE281" s="27"/>
      <c r="DF281" s="29">
        <v>20.794499999999999</v>
      </c>
      <c r="DG281" s="27">
        <f t="shared" si="1316"/>
        <v>0.14749999999999999</v>
      </c>
      <c r="DH281" s="27">
        <f t="shared" si="1317"/>
        <v>0</v>
      </c>
      <c r="DI281" s="27">
        <f t="shared" si="1318"/>
        <v>3.4299999999999997E-2</v>
      </c>
      <c r="DJ281" s="27">
        <f t="shared" si="1319"/>
        <v>3.4299999999999997E-2</v>
      </c>
      <c r="DK281" s="28"/>
      <c r="DL281" s="29">
        <v>21.175899999999999</v>
      </c>
      <c r="DM281" s="27">
        <f t="shared" si="1338"/>
        <v>0.14749999999999999</v>
      </c>
      <c r="DN281" s="27">
        <f t="shared" si="1338"/>
        <v>0</v>
      </c>
      <c r="DO281" s="27">
        <f t="shared" si="1338"/>
        <v>3.4299999999999997E-2</v>
      </c>
      <c r="DP281" s="27">
        <f t="shared" si="1321"/>
        <v>3.4299999999999997E-2</v>
      </c>
      <c r="DQ281" s="27"/>
      <c r="DR281" s="29">
        <v>128.8603</v>
      </c>
      <c r="DS281" s="27">
        <f t="shared" si="1322"/>
        <v>8.3299999999999999E-2</v>
      </c>
      <c r="DT281" s="27">
        <f t="shared" si="1323"/>
        <v>0</v>
      </c>
      <c r="DU281" s="29">
        <f t="shared" si="1324"/>
        <v>2.7799999999999998E-2</v>
      </c>
      <c r="DV281" s="27">
        <f t="shared" si="1325"/>
        <v>2.7799999999999998E-2</v>
      </c>
      <c r="DW281" s="28"/>
      <c r="DX281" s="29">
        <v>129.24170000000001</v>
      </c>
      <c r="DY281" s="27">
        <f t="shared" si="1339"/>
        <v>8.3299999999999999E-2</v>
      </c>
      <c r="DZ281" s="27">
        <f t="shared" si="1339"/>
        <v>0</v>
      </c>
      <c r="EA281" s="27">
        <f t="shared" si="1339"/>
        <v>2.7799999999999998E-2</v>
      </c>
      <c r="EB281" s="27">
        <f t="shared" si="1327"/>
        <v>2.7799999999999998E-2</v>
      </c>
      <c r="EC281" s="27"/>
      <c r="ED281" s="27"/>
      <c r="EE281" s="27"/>
      <c r="EF281" s="27"/>
      <c r="EG281" s="27"/>
      <c r="EH281" s="27"/>
      <c r="EI281" s="27"/>
      <c r="EJ281" s="127" t="s">
        <v>30</v>
      </c>
      <c r="EK281" s="127"/>
      <c r="EL281" s="127"/>
      <c r="EM281" s="127"/>
      <c r="EN281" s="127"/>
      <c r="EO281" s="31"/>
      <c r="EP281" s="29">
        <v>2.6006</v>
      </c>
      <c r="EQ281" s="27">
        <v>0</v>
      </c>
      <c r="ER281" s="27">
        <v>0</v>
      </c>
      <c r="ES281" s="27">
        <f t="shared" si="1328"/>
        <v>0.1101</v>
      </c>
      <c r="ET281" s="27">
        <f t="shared" si="1329"/>
        <v>0.1101</v>
      </c>
      <c r="EU281" s="31"/>
      <c r="EV281" s="29">
        <v>6.0526999999999997</v>
      </c>
      <c r="EW281" s="27">
        <v>0</v>
      </c>
      <c r="EX281" s="27">
        <v>0</v>
      </c>
      <c r="EY281" s="27">
        <f t="shared" si="1330"/>
        <v>7.5700000000000003E-2</v>
      </c>
      <c r="EZ281" s="27">
        <f t="shared" si="1331"/>
        <v>7.5700000000000003E-2</v>
      </c>
      <c r="FA281" s="31"/>
      <c r="FB281" s="29">
        <v>21.175899999999999</v>
      </c>
      <c r="FC281" s="27">
        <v>0.14749999999999999</v>
      </c>
      <c r="FD281" s="27">
        <v>0</v>
      </c>
      <c r="FE281" s="27">
        <f t="shared" si="1332"/>
        <v>3.4299999999999997E-2</v>
      </c>
      <c r="FF281" s="27">
        <f t="shared" si="1333"/>
        <v>3.4299999999999997E-2</v>
      </c>
      <c r="FG281" s="31"/>
      <c r="FH281" s="29">
        <v>129.24170000000001</v>
      </c>
      <c r="FI281" s="27">
        <v>8.3299999999999999E-2</v>
      </c>
      <c r="FJ281" s="27">
        <v>0</v>
      </c>
      <c r="FK281" s="27">
        <f t="shared" si="1334"/>
        <v>2.7799999999999998E-2</v>
      </c>
      <c r="FL281" s="27">
        <f t="shared" si="1335"/>
        <v>2.7799999999999998E-2</v>
      </c>
      <c r="FM281" s="31"/>
      <c r="FN281" s="32">
        <f t="shared" si="1336"/>
        <v>4</v>
      </c>
      <c r="FO281" s="32">
        <f t="shared" si="1337"/>
        <v>2014</v>
      </c>
    </row>
    <row r="282" spans="2:274" ht="15" x14ac:dyDescent="0.2">
      <c r="B282" s="32">
        <v>2014</v>
      </c>
      <c r="C282" s="32">
        <v>5</v>
      </c>
      <c r="D282" s="27"/>
      <c r="E282" s="29">
        <v>0.33700000000000002</v>
      </c>
      <c r="F282" s="27">
        <v>0.77149999999999996</v>
      </c>
      <c r="G282" s="27">
        <f t="shared" si="1278"/>
        <v>0.23619999999999999</v>
      </c>
      <c r="H282" s="27">
        <f t="shared" si="1279"/>
        <v>1.0077</v>
      </c>
      <c r="I282" s="27"/>
      <c r="J282" s="29">
        <v>0.33700000000000002</v>
      </c>
      <c r="K282" s="27">
        <f t="shared" si="1280"/>
        <v>0.77149999999999996</v>
      </c>
      <c r="L282" s="27">
        <f t="shared" si="1281"/>
        <v>0.23619999999999999</v>
      </c>
      <c r="M282" s="27">
        <f t="shared" si="1282"/>
        <v>1.0077</v>
      </c>
      <c r="N282" s="27"/>
      <c r="O282" s="29">
        <v>0.98629999999999995</v>
      </c>
      <c r="P282" s="27">
        <f t="shared" si="1283"/>
        <v>0.77149999999999996</v>
      </c>
      <c r="Q282" s="27">
        <f t="shared" si="1284"/>
        <v>0.13</v>
      </c>
      <c r="R282" s="27">
        <f t="shared" si="1285"/>
        <v>0.90149999999999997</v>
      </c>
      <c r="S282" s="27"/>
      <c r="T282" s="29">
        <v>4.4383999999999997</v>
      </c>
      <c r="U282" s="27">
        <f t="shared" si="1286"/>
        <v>0.77149999999999996</v>
      </c>
      <c r="V282" s="27">
        <f t="shared" si="1287"/>
        <v>0.10030000000000001</v>
      </c>
      <c r="W282" s="27">
        <f t="shared" si="1288"/>
        <v>0.87180000000000002</v>
      </c>
      <c r="X282" s="27"/>
      <c r="Y282" s="29">
        <v>19.943000000000001</v>
      </c>
      <c r="Z282" s="27">
        <v>0.14749999999999999</v>
      </c>
      <c r="AA282" s="27">
        <f t="shared" si="1289"/>
        <v>0.77149999999999996</v>
      </c>
      <c r="AB282" s="27">
        <f t="shared" si="1290"/>
        <v>5.1299999999999998E-2</v>
      </c>
      <c r="AC282" s="27">
        <f t="shared" si="1291"/>
        <v>0.82279999999999998</v>
      </c>
      <c r="AD282" s="27"/>
      <c r="AE282" s="29">
        <v>4.8197999999999999</v>
      </c>
      <c r="AF282" s="52">
        <v>0.77149999999999996</v>
      </c>
      <c r="AG282" s="27">
        <f t="shared" si="1292"/>
        <v>9.5600000000000004E-2</v>
      </c>
      <c r="AH282" s="27">
        <f t="shared" si="1293"/>
        <v>0.86709999999999998</v>
      </c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9">
        <v>19.943000000000001</v>
      </c>
      <c r="BC282" s="27">
        <f t="shared" si="1294"/>
        <v>0.14749999999999999</v>
      </c>
      <c r="BD282" s="27">
        <f t="shared" si="1295"/>
        <v>0.77149999999999996</v>
      </c>
      <c r="BE282" s="27">
        <f t="shared" si="1296"/>
        <v>4.9799999999999997E-2</v>
      </c>
      <c r="BF282" s="27">
        <f t="shared" si="1297"/>
        <v>0.82129999999999992</v>
      </c>
      <c r="BG282" s="27"/>
      <c r="BH282" s="29">
        <v>128.00880000000001</v>
      </c>
      <c r="BI282" s="27">
        <v>8.3299999999999999E-2</v>
      </c>
      <c r="BJ282" s="27">
        <f t="shared" si="1298"/>
        <v>0.77149999999999996</v>
      </c>
      <c r="BK282" s="27">
        <f t="shared" si="1299"/>
        <v>4.3299999999999998E-2</v>
      </c>
      <c r="BL282" s="27">
        <f t="shared" si="1300"/>
        <v>0.81479999999999997</v>
      </c>
      <c r="BM282" s="27"/>
      <c r="BN282" s="27"/>
      <c r="BO282" s="27"/>
      <c r="BP282" s="27"/>
      <c r="BQ282" s="27"/>
      <c r="BR282" s="27"/>
      <c r="BS282" s="27"/>
      <c r="BT282" s="127" t="s">
        <v>30</v>
      </c>
      <c r="BU282" s="127"/>
      <c r="BV282" s="127"/>
      <c r="BW282" s="127"/>
      <c r="BX282" s="127"/>
      <c r="BY282" s="31"/>
      <c r="BZ282" s="29">
        <v>4.8197999999999999</v>
      </c>
      <c r="CA282" s="27">
        <v>0</v>
      </c>
      <c r="CB282" s="27">
        <f t="shared" si="1301"/>
        <v>0.77149999999999996</v>
      </c>
      <c r="CC282" s="27">
        <f t="shared" si="1302"/>
        <v>9.5600000000000004E-2</v>
      </c>
      <c r="CD282" s="27">
        <f t="shared" si="1303"/>
        <v>0.86709999999999998</v>
      </c>
      <c r="CE282" s="28"/>
      <c r="CF282" s="29">
        <v>230.35400000000001</v>
      </c>
      <c r="CG282" s="27">
        <v>6.4899999999999999E-2</v>
      </c>
      <c r="CH282" s="27">
        <f t="shared" si="1304"/>
        <v>0.77149999999999996</v>
      </c>
      <c r="CI282" s="27">
        <f t="shared" si="1305"/>
        <v>2.47E-2</v>
      </c>
      <c r="CJ282" s="27">
        <f t="shared" si="1306"/>
        <v>0.79620000000000002</v>
      </c>
      <c r="CK282" s="28"/>
      <c r="CL282" s="29">
        <v>2.2191999999999998</v>
      </c>
      <c r="CM282" s="27">
        <v>0</v>
      </c>
      <c r="CN282" s="27">
        <f t="shared" si="1307"/>
        <v>0.1101</v>
      </c>
      <c r="CO282" s="27">
        <f t="shared" si="1308"/>
        <v>0.1101</v>
      </c>
      <c r="CP282" s="28"/>
      <c r="CQ282" s="29">
        <v>2.6006</v>
      </c>
      <c r="CR282" s="27">
        <f t="shared" si="1340"/>
        <v>0</v>
      </c>
      <c r="CS282" s="27">
        <f t="shared" si="1340"/>
        <v>0.1101</v>
      </c>
      <c r="CT282" s="27">
        <f t="shared" si="1310"/>
        <v>0.1101</v>
      </c>
      <c r="CU282" s="28"/>
      <c r="CV282" s="29">
        <v>5.6712999999999996</v>
      </c>
      <c r="CW282" s="27">
        <f t="shared" si="1311"/>
        <v>0</v>
      </c>
      <c r="CX282" s="27">
        <f t="shared" si="1312"/>
        <v>7.5700000000000003E-2</v>
      </c>
      <c r="CY282" s="27">
        <f t="shared" si="1313"/>
        <v>7.5700000000000003E-2</v>
      </c>
      <c r="CZ282" s="28"/>
      <c r="DA282" s="29">
        <v>6.0526999999999997</v>
      </c>
      <c r="DB282" s="27">
        <f t="shared" si="1341"/>
        <v>0</v>
      </c>
      <c r="DC282" s="29">
        <f t="shared" si="1341"/>
        <v>7.5700000000000003E-2</v>
      </c>
      <c r="DD282" s="27">
        <f t="shared" si="1315"/>
        <v>7.5700000000000003E-2</v>
      </c>
      <c r="DE282" s="27"/>
      <c r="DF282" s="29">
        <v>20.794499999999999</v>
      </c>
      <c r="DG282" s="27">
        <f t="shared" si="1316"/>
        <v>0.14749999999999999</v>
      </c>
      <c r="DH282" s="27">
        <f t="shared" si="1317"/>
        <v>0</v>
      </c>
      <c r="DI282" s="27">
        <f t="shared" si="1318"/>
        <v>3.4299999999999997E-2</v>
      </c>
      <c r="DJ282" s="27">
        <f t="shared" si="1319"/>
        <v>3.4299999999999997E-2</v>
      </c>
      <c r="DK282" s="28"/>
      <c r="DL282" s="29">
        <v>21.175899999999999</v>
      </c>
      <c r="DM282" s="27">
        <f t="shared" ref="DM282:DO283" si="1342">+DG282</f>
        <v>0.14749999999999999</v>
      </c>
      <c r="DN282" s="27">
        <f t="shared" si="1342"/>
        <v>0</v>
      </c>
      <c r="DO282" s="27">
        <f t="shared" si="1342"/>
        <v>3.4299999999999997E-2</v>
      </c>
      <c r="DP282" s="27">
        <f t="shared" si="1321"/>
        <v>3.4299999999999997E-2</v>
      </c>
      <c r="DQ282" s="27"/>
      <c r="DR282" s="29">
        <v>128.8603</v>
      </c>
      <c r="DS282" s="27">
        <f t="shared" si="1322"/>
        <v>8.3299999999999999E-2</v>
      </c>
      <c r="DT282" s="27">
        <f t="shared" si="1323"/>
        <v>0</v>
      </c>
      <c r="DU282" s="29">
        <f t="shared" si="1324"/>
        <v>2.7799999999999998E-2</v>
      </c>
      <c r="DV282" s="27">
        <f t="shared" si="1325"/>
        <v>2.7799999999999998E-2</v>
      </c>
      <c r="DW282" s="28"/>
      <c r="DX282" s="29">
        <v>129.24170000000001</v>
      </c>
      <c r="DY282" s="27">
        <f t="shared" ref="DY282:EA283" si="1343">+DS282</f>
        <v>8.3299999999999999E-2</v>
      </c>
      <c r="DZ282" s="27">
        <f t="shared" si="1343"/>
        <v>0</v>
      </c>
      <c r="EA282" s="27">
        <f t="shared" si="1343"/>
        <v>2.7799999999999998E-2</v>
      </c>
      <c r="EB282" s="27">
        <f t="shared" si="1327"/>
        <v>2.7799999999999998E-2</v>
      </c>
      <c r="EC282" s="27"/>
      <c r="ED282" s="27"/>
      <c r="EE282" s="27"/>
      <c r="EF282" s="27"/>
      <c r="EG282" s="27"/>
      <c r="EH282" s="27"/>
      <c r="EI282" s="27"/>
      <c r="EJ282" s="127" t="s">
        <v>30</v>
      </c>
      <c r="EK282" s="127"/>
      <c r="EL282" s="127"/>
      <c r="EM282" s="127"/>
      <c r="EN282" s="127"/>
      <c r="EO282" s="31"/>
      <c r="EP282" s="29">
        <v>2.6006</v>
      </c>
      <c r="EQ282" s="27">
        <v>0</v>
      </c>
      <c r="ER282" s="27">
        <v>0</v>
      </c>
      <c r="ES282" s="27">
        <f t="shared" si="1328"/>
        <v>0.1101</v>
      </c>
      <c r="ET282" s="27">
        <f t="shared" si="1329"/>
        <v>0.1101</v>
      </c>
      <c r="EU282" s="31"/>
      <c r="EV282" s="29">
        <v>6.0526999999999997</v>
      </c>
      <c r="EW282" s="27">
        <v>0</v>
      </c>
      <c r="EX282" s="27">
        <v>0</v>
      </c>
      <c r="EY282" s="27">
        <f t="shared" si="1330"/>
        <v>7.5700000000000003E-2</v>
      </c>
      <c r="EZ282" s="27">
        <f t="shared" si="1331"/>
        <v>7.5700000000000003E-2</v>
      </c>
      <c r="FA282" s="31"/>
      <c r="FB282" s="29">
        <v>21.175899999999999</v>
      </c>
      <c r="FC282" s="27">
        <v>0.14749999999999999</v>
      </c>
      <c r="FD282" s="27">
        <v>0</v>
      </c>
      <c r="FE282" s="27">
        <f t="shared" si="1332"/>
        <v>3.4299999999999997E-2</v>
      </c>
      <c r="FF282" s="27">
        <f t="shared" si="1333"/>
        <v>3.4299999999999997E-2</v>
      </c>
      <c r="FG282" s="31"/>
      <c r="FH282" s="29">
        <v>129.24170000000001</v>
      </c>
      <c r="FI282" s="27">
        <v>8.3299999999999999E-2</v>
      </c>
      <c r="FJ282" s="27">
        <v>0</v>
      </c>
      <c r="FK282" s="27">
        <f t="shared" si="1334"/>
        <v>2.7799999999999998E-2</v>
      </c>
      <c r="FL282" s="27">
        <f t="shared" si="1335"/>
        <v>2.7799999999999998E-2</v>
      </c>
      <c r="FM282" s="31"/>
      <c r="FN282" s="32">
        <f t="shared" si="1336"/>
        <v>5</v>
      </c>
      <c r="FO282" s="32">
        <f t="shared" si="1337"/>
        <v>2014</v>
      </c>
    </row>
    <row r="283" spans="2:274" ht="15" x14ac:dyDescent="0.2">
      <c r="B283" s="32">
        <v>2014</v>
      </c>
      <c r="C283" s="32">
        <v>6</v>
      </c>
      <c r="D283" s="27"/>
      <c r="E283" s="29">
        <v>0.33700000000000002</v>
      </c>
      <c r="F283" s="27">
        <v>0.61939999999999995</v>
      </c>
      <c r="G283" s="27">
        <f t="shared" si="1278"/>
        <v>0.23619999999999999</v>
      </c>
      <c r="H283" s="27">
        <f t="shared" si="1279"/>
        <v>0.85559999999999992</v>
      </c>
      <c r="I283" s="27"/>
      <c r="J283" s="29">
        <v>0.33700000000000002</v>
      </c>
      <c r="K283" s="27">
        <f t="shared" si="1280"/>
        <v>0.61939999999999995</v>
      </c>
      <c r="L283" s="27">
        <f t="shared" si="1281"/>
        <v>0.23619999999999999</v>
      </c>
      <c r="M283" s="27">
        <f t="shared" si="1282"/>
        <v>0.85559999999999992</v>
      </c>
      <c r="N283" s="27"/>
      <c r="O283" s="29">
        <v>0.98629999999999995</v>
      </c>
      <c r="P283" s="27">
        <f t="shared" si="1283"/>
        <v>0.61939999999999995</v>
      </c>
      <c r="Q283" s="27">
        <f t="shared" si="1284"/>
        <v>0.13</v>
      </c>
      <c r="R283" s="27">
        <f t="shared" si="1285"/>
        <v>0.74939999999999996</v>
      </c>
      <c r="S283" s="27"/>
      <c r="T283" s="29">
        <v>4.4383999999999997</v>
      </c>
      <c r="U283" s="27">
        <f t="shared" si="1286"/>
        <v>0.61939999999999995</v>
      </c>
      <c r="V283" s="27">
        <f t="shared" si="1287"/>
        <v>0.10030000000000001</v>
      </c>
      <c r="W283" s="27">
        <f t="shared" si="1288"/>
        <v>0.71970000000000001</v>
      </c>
      <c r="X283" s="27"/>
      <c r="Y283" s="29">
        <v>19.943000000000001</v>
      </c>
      <c r="Z283" s="27">
        <v>0.14749999999999999</v>
      </c>
      <c r="AA283" s="27">
        <f t="shared" si="1289"/>
        <v>0.61939999999999995</v>
      </c>
      <c r="AB283" s="27">
        <f t="shared" si="1290"/>
        <v>5.1299999999999998E-2</v>
      </c>
      <c r="AC283" s="27">
        <f t="shared" si="1291"/>
        <v>0.67069999999999996</v>
      </c>
      <c r="AD283" s="27"/>
      <c r="AE283" s="29">
        <v>4.8197999999999999</v>
      </c>
      <c r="AF283" s="52">
        <v>0.61939999999999995</v>
      </c>
      <c r="AG283" s="27">
        <f t="shared" si="1292"/>
        <v>9.5600000000000004E-2</v>
      </c>
      <c r="AH283" s="27">
        <f t="shared" si="1293"/>
        <v>0.71499999999999997</v>
      </c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9">
        <v>19.943000000000001</v>
      </c>
      <c r="BC283" s="27">
        <f t="shared" si="1294"/>
        <v>0.14749999999999999</v>
      </c>
      <c r="BD283" s="27">
        <f t="shared" si="1295"/>
        <v>0.61939999999999995</v>
      </c>
      <c r="BE283" s="27">
        <f t="shared" si="1296"/>
        <v>4.9799999999999997E-2</v>
      </c>
      <c r="BF283" s="27">
        <f t="shared" si="1297"/>
        <v>0.66919999999999991</v>
      </c>
      <c r="BG283" s="27"/>
      <c r="BH283" s="29">
        <v>128.00880000000001</v>
      </c>
      <c r="BI283" s="27">
        <v>8.3299999999999999E-2</v>
      </c>
      <c r="BJ283" s="27">
        <f t="shared" si="1298"/>
        <v>0.61939999999999995</v>
      </c>
      <c r="BK283" s="27">
        <f t="shared" si="1299"/>
        <v>4.3299999999999998E-2</v>
      </c>
      <c r="BL283" s="27">
        <f t="shared" si="1300"/>
        <v>0.66269999999999996</v>
      </c>
      <c r="BM283" s="27"/>
      <c r="BN283" s="27"/>
      <c r="BO283" s="27"/>
      <c r="BP283" s="27"/>
      <c r="BQ283" s="27"/>
      <c r="BR283" s="27"/>
      <c r="BS283" s="27"/>
      <c r="BT283" s="127" t="s">
        <v>30</v>
      </c>
      <c r="BU283" s="127"/>
      <c r="BV283" s="127"/>
      <c r="BW283" s="127"/>
      <c r="BX283" s="127"/>
      <c r="BY283" s="31"/>
      <c r="BZ283" s="29">
        <v>4.8197999999999999</v>
      </c>
      <c r="CA283" s="27">
        <v>0</v>
      </c>
      <c r="CB283" s="27">
        <f t="shared" si="1301"/>
        <v>0.61939999999999995</v>
      </c>
      <c r="CC283" s="27">
        <f t="shared" si="1302"/>
        <v>9.5600000000000004E-2</v>
      </c>
      <c r="CD283" s="27">
        <f t="shared" si="1303"/>
        <v>0.71499999999999997</v>
      </c>
      <c r="CE283" s="28"/>
      <c r="CF283" s="29">
        <v>230.35400000000001</v>
      </c>
      <c r="CG283" s="27">
        <v>6.4899999999999999E-2</v>
      </c>
      <c r="CH283" s="27">
        <f t="shared" si="1304"/>
        <v>0.61939999999999995</v>
      </c>
      <c r="CI283" s="27">
        <f t="shared" si="1305"/>
        <v>2.47E-2</v>
      </c>
      <c r="CJ283" s="27">
        <f t="shared" si="1306"/>
        <v>0.64409999999999989</v>
      </c>
      <c r="CK283" s="28"/>
      <c r="CL283" s="29">
        <v>2.2191999999999998</v>
      </c>
      <c r="CM283" s="27">
        <v>0</v>
      </c>
      <c r="CN283" s="27">
        <f t="shared" si="1307"/>
        <v>0.1101</v>
      </c>
      <c r="CO283" s="27">
        <f t="shared" si="1308"/>
        <v>0.1101</v>
      </c>
      <c r="CP283" s="28"/>
      <c r="CQ283" s="29">
        <v>2.6006</v>
      </c>
      <c r="CR283" s="27">
        <f t="shared" si="1340"/>
        <v>0</v>
      </c>
      <c r="CS283" s="27">
        <f t="shared" si="1340"/>
        <v>0.1101</v>
      </c>
      <c r="CT283" s="27">
        <f t="shared" si="1310"/>
        <v>0.1101</v>
      </c>
      <c r="CU283" s="28"/>
      <c r="CV283" s="29">
        <v>5.6712999999999996</v>
      </c>
      <c r="CW283" s="27">
        <f t="shared" si="1311"/>
        <v>0</v>
      </c>
      <c r="CX283" s="27">
        <f t="shared" si="1312"/>
        <v>7.5700000000000003E-2</v>
      </c>
      <c r="CY283" s="27">
        <f t="shared" si="1313"/>
        <v>7.5700000000000003E-2</v>
      </c>
      <c r="CZ283" s="28"/>
      <c r="DA283" s="29">
        <v>6.0526999999999997</v>
      </c>
      <c r="DB283" s="27">
        <f t="shared" si="1341"/>
        <v>0</v>
      </c>
      <c r="DC283" s="29">
        <f t="shared" si="1341"/>
        <v>7.5700000000000003E-2</v>
      </c>
      <c r="DD283" s="27">
        <f t="shared" si="1315"/>
        <v>7.5700000000000003E-2</v>
      </c>
      <c r="DE283" s="27"/>
      <c r="DF283" s="29">
        <v>20.794499999999999</v>
      </c>
      <c r="DG283" s="27">
        <f t="shared" si="1316"/>
        <v>0.14749999999999999</v>
      </c>
      <c r="DH283" s="27">
        <f t="shared" si="1317"/>
        <v>0</v>
      </c>
      <c r="DI283" s="27">
        <f t="shared" si="1318"/>
        <v>3.4299999999999997E-2</v>
      </c>
      <c r="DJ283" s="27">
        <f t="shared" si="1319"/>
        <v>3.4299999999999997E-2</v>
      </c>
      <c r="DK283" s="28"/>
      <c r="DL283" s="29">
        <v>21.175899999999999</v>
      </c>
      <c r="DM283" s="27">
        <f t="shared" si="1342"/>
        <v>0.14749999999999999</v>
      </c>
      <c r="DN283" s="27">
        <f t="shared" si="1342"/>
        <v>0</v>
      </c>
      <c r="DO283" s="27">
        <f t="shared" si="1342"/>
        <v>3.4299999999999997E-2</v>
      </c>
      <c r="DP283" s="27">
        <f t="shared" si="1321"/>
        <v>3.4299999999999997E-2</v>
      </c>
      <c r="DQ283" s="27"/>
      <c r="DR283" s="29">
        <v>128.8603</v>
      </c>
      <c r="DS283" s="27">
        <f t="shared" si="1322"/>
        <v>8.3299999999999999E-2</v>
      </c>
      <c r="DT283" s="27">
        <f t="shared" si="1323"/>
        <v>0</v>
      </c>
      <c r="DU283" s="29">
        <f t="shared" si="1324"/>
        <v>2.7799999999999998E-2</v>
      </c>
      <c r="DV283" s="27">
        <f t="shared" si="1325"/>
        <v>2.7799999999999998E-2</v>
      </c>
      <c r="DW283" s="28"/>
      <c r="DX283" s="29">
        <v>129.24170000000001</v>
      </c>
      <c r="DY283" s="27">
        <f t="shared" si="1343"/>
        <v>8.3299999999999999E-2</v>
      </c>
      <c r="DZ283" s="27">
        <f t="shared" si="1343"/>
        <v>0</v>
      </c>
      <c r="EA283" s="27">
        <f t="shared" si="1343"/>
        <v>2.7799999999999998E-2</v>
      </c>
      <c r="EB283" s="27">
        <f t="shared" si="1327"/>
        <v>2.7799999999999998E-2</v>
      </c>
      <c r="EC283" s="27"/>
      <c r="ED283" s="27"/>
      <c r="EE283" s="27"/>
      <c r="EF283" s="27"/>
      <c r="EG283" s="27"/>
      <c r="EH283" s="27"/>
      <c r="EI283" s="27"/>
      <c r="EJ283" s="127" t="s">
        <v>30</v>
      </c>
      <c r="EK283" s="127"/>
      <c r="EL283" s="127"/>
      <c r="EM283" s="127"/>
      <c r="EN283" s="127"/>
      <c r="EO283" s="31"/>
      <c r="EP283" s="29">
        <v>2.6006</v>
      </c>
      <c r="EQ283" s="27">
        <v>0</v>
      </c>
      <c r="ER283" s="27">
        <v>0</v>
      </c>
      <c r="ES283" s="27">
        <f t="shared" si="1328"/>
        <v>0.1101</v>
      </c>
      <c r="ET283" s="27">
        <f t="shared" si="1329"/>
        <v>0.1101</v>
      </c>
      <c r="EU283" s="31"/>
      <c r="EV283" s="29">
        <v>6.0526999999999997</v>
      </c>
      <c r="EW283" s="27">
        <v>0</v>
      </c>
      <c r="EX283" s="27">
        <v>0</v>
      </c>
      <c r="EY283" s="27">
        <f t="shared" si="1330"/>
        <v>7.5700000000000003E-2</v>
      </c>
      <c r="EZ283" s="27">
        <f t="shared" si="1331"/>
        <v>7.5700000000000003E-2</v>
      </c>
      <c r="FA283" s="31"/>
      <c r="FB283" s="29">
        <v>21.175899999999999</v>
      </c>
      <c r="FC283" s="27">
        <v>0.14749999999999999</v>
      </c>
      <c r="FD283" s="27">
        <v>0</v>
      </c>
      <c r="FE283" s="27">
        <f t="shared" si="1332"/>
        <v>3.4299999999999997E-2</v>
      </c>
      <c r="FF283" s="27">
        <f t="shared" si="1333"/>
        <v>3.4299999999999997E-2</v>
      </c>
      <c r="FG283" s="31"/>
      <c r="FH283" s="29">
        <v>129.24170000000001</v>
      </c>
      <c r="FI283" s="27">
        <v>8.3299999999999999E-2</v>
      </c>
      <c r="FJ283" s="27">
        <v>0</v>
      </c>
      <c r="FK283" s="27">
        <f t="shared" si="1334"/>
        <v>2.7799999999999998E-2</v>
      </c>
      <c r="FL283" s="27">
        <f t="shared" si="1335"/>
        <v>2.7799999999999998E-2</v>
      </c>
      <c r="FM283" s="31"/>
      <c r="FN283" s="32">
        <f t="shared" si="1336"/>
        <v>6</v>
      </c>
      <c r="FO283" s="32">
        <f t="shared" si="1337"/>
        <v>2014</v>
      </c>
    </row>
    <row r="284" spans="2:274" ht="15" x14ac:dyDescent="0.2">
      <c r="B284" s="32">
        <v>2014</v>
      </c>
      <c r="C284" s="32">
        <v>7</v>
      </c>
      <c r="D284" s="27"/>
      <c r="E284" s="29">
        <v>0.33700000000000002</v>
      </c>
      <c r="F284" s="27">
        <v>0.68500000000000005</v>
      </c>
      <c r="G284" s="27">
        <f t="shared" si="1278"/>
        <v>0.23619999999999999</v>
      </c>
      <c r="H284" s="27">
        <f t="shared" ref="H284:H289" si="1344">(F284+G284)</f>
        <v>0.92120000000000002</v>
      </c>
      <c r="I284" s="27"/>
      <c r="J284" s="29">
        <v>0.33700000000000002</v>
      </c>
      <c r="K284" s="27">
        <f t="shared" ref="K284:K289" si="1345">+F284</f>
        <v>0.68500000000000005</v>
      </c>
      <c r="L284" s="27">
        <f t="shared" si="1281"/>
        <v>0.23619999999999999</v>
      </c>
      <c r="M284" s="27">
        <f t="shared" ref="M284:M289" si="1346">(K284+L284)</f>
        <v>0.92120000000000002</v>
      </c>
      <c r="N284" s="27"/>
      <c r="O284" s="29">
        <v>0.98629999999999995</v>
      </c>
      <c r="P284" s="27">
        <f t="shared" ref="P284:P289" si="1347">+F284</f>
        <v>0.68500000000000005</v>
      </c>
      <c r="Q284" s="27">
        <f t="shared" si="1284"/>
        <v>0.13</v>
      </c>
      <c r="R284" s="27">
        <f t="shared" ref="R284:R289" si="1348">(P284+Q284)</f>
        <v>0.81500000000000006</v>
      </c>
      <c r="S284" s="27"/>
      <c r="T284" s="29">
        <v>4.4383999999999997</v>
      </c>
      <c r="U284" s="27">
        <f t="shared" ref="U284:U289" si="1349">+P284</f>
        <v>0.68500000000000005</v>
      </c>
      <c r="V284" s="27">
        <f t="shared" si="1287"/>
        <v>0.10030000000000001</v>
      </c>
      <c r="W284" s="27">
        <f t="shared" ref="W284:W289" si="1350">(U284+V284)</f>
        <v>0.78530000000000011</v>
      </c>
      <c r="X284" s="27"/>
      <c r="Y284" s="29">
        <v>19.943000000000001</v>
      </c>
      <c r="Z284" s="27">
        <v>0.14749999999999999</v>
      </c>
      <c r="AA284" s="27">
        <f t="shared" ref="AA284:AA289" si="1351">+U284</f>
        <v>0.68500000000000005</v>
      </c>
      <c r="AB284" s="27">
        <f t="shared" si="1290"/>
        <v>5.1299999999999998E-2</v>
      </c>
      <c r="AC284" s="27">
        <f t="shared" ref="AC284:AC289" si="1352">(AA284+AB284)</f>
        <v>0.73630000000000007</v>
      </c>
      <c r="AD284" s="27"/>
      <c r="AE284" s="29">
        <v>4.8197999999999999</v>
      </c>
      <c r="AF284" s="52">
        <v>0.68500000000000005</v>
      </c>
      <c r="AG284" s="27">
        <f t="shared" si="1292"/>
        <v>9.5600000000000004E-2</v>
      </c>
      <c r="AH284" s="27">
        <f t="shared" ref="AH284:AH289" si="1353">(AF284+AG284)</f>
        <v>0.78060000000000007</v>
      </c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9">
        <v>19.943000000000001</v>
      </c>
      <c r="BC284" s="27">
        <f t="shared" si="1294"/>
        <v>0.14749999999999999</v>
      </c>
      <c r="BD284" s="27">
        <f t="shared" si="1295"/>
        <v>0.68500000000000005</v>
      </c>
      <c r="BE284" s="27">
        <f t="shared" si="1296"/>
        <v>4.9799999999999997E-2</v>
      </c>
      <c r="BF284" s="27">
        <f t="shared" ref="BF284:BF289" si="1354">(BD284+BE284)</f>
        <v>0.73480000000000001</v>
      </c>
      <c r="BG284" s="27"/>
      <c r="BH284" s="29">
        <v>128.00880000000001</v>
      </c>
      <c r="BI284" s="27">
        <v>8.3299999999999999E-2</v>
      </c>
      <c r="BJ284" s="27">
        <f t="shared" ref="BJ284:BJ289" si="1355">+BD284</f>
        <v>0.68500000000000005</v>
      </c>
      <c r="BK284" s="27">
        <f t="shared" si="1299"/>
        <v>4.3299999999999998E-2</v>
      </c>
      <c r="BL284" s="27">
        <f t="shared" ref="BL284:BL289" si="1356">(BJ284+BK284)</f>
        <v>0.72830000000000006</v>
      </c>
      <c r="BM284" s="27"/>
      <c r="BN284" s="27"/>
      <c r="BO284" s="27"/>
      <c r="BP284" s="27"/>
      <c r="BQ284" s="27"/>
      <c r="BR284" s="27"/>
      <c r="BS284" s="27"/>
      <c r="BT284" s="127" t="s">
        <v>30</v>
      </c>
      <c r="BU284" s="127"/>
      <c r="BV284" s="127"/>
      <c r="BW284" s="127"/>
      <c r="BX284" s="127"/>
      <c r="BY284" s="31"/>
      <c r="BZ284" s="29">
        <v>4.8197999999999999</v>
      </c>
      <c r="CA284" s="27">
        <v>0</v>
      </c>
      <c r="CB284" s="27">
        <f t="shared" ref="CB284:CB289" si="1357">+BJ284</f>
        <v>0.68500000000000005</v>
      </c>
      <c r="CC284" s="27">
        <f t="shared" si="1302"/>
        <v>9.5600000000000004E-2</v>
      </c>
      <c r="CD284" s="27">
        <f t="shared" ref="CD284:CD289" si="1358">CB284+CC284</f>
        <v>0.78060000000000007</v>
      </c>
      <c r="CE284" s="28"/>
      <c r="CF284" s="29">
        <v>230.35400000000001</v>
      </c>
      <c r="CG284" s="27">
        <v>6.4899999999999999E-2</v>
      </c>
      <c r="CH284" s="27">
        <f t="shared" ref="CH284:CH289" si="1359">CB284</f>
        <v>0.68500000000000005</v>
      </c>
      <c r="CI284" s="27">
        <f t="shared" si="1305"/>
        <v>2.47E-2</v>
      </c>
      <c r="CJ284" s="27">
        <f t="shared" ref="CJ284:CJ289" si="1360">CH284+CI284</f>
        <v>0.7097</v>
      </c>
      <c r="CK284" s="28"/>
      <c r="CL284" s="29">
        <v>2.2191999999999998</v>
      </c>
      <c r="CM284" s="27">
        <v>0</v>
      </c>
      <c r="CN284" s="27">
        <f t="shared" si="1307"/>
        <v>0.1101</v>
      </c>
      <c r="CO284" s="27">
        <f t="shared" ref="CO284:CO289" si="1361">(CM284+CN284)</f>
        <v>0.1101</v>
      </c>
      <c r="CP284" s="28"/>
      <c r="CQ284" s="29">
        <v>2.6006</v>
      </c>
      <c r="CR284" s="27">
        <f t="shared" ref="CR284:CS286" si="1362">+CM284</f>
        <v>0</v>
      </c>
      <c r="CS284" s="27">
        <f t="shared" si="1362"/>
        <v>0.1101</v>
      </c>
      <c r="CT284" s="27">
        <f t="shared" ref="CT284:CT289" si="1363">(CR284+CS284)</f>
        <v>0.1101</v>
      </c>
      <c r="CU284" s="28"/>
      <c r="CV284" s="29">
        <v>5.6712999999999996</v>
      </c>
      <c r="CW284" s="27">
        <f t="shared" ref="CW284:CW289" si="1364">+CR284</f>
        <v>0</v>
      </c>
      <c r="CX284" s="27">
        <f t="shared" si="1312"/>
        <v>7.5700000000000003E-2</v>
      </c>
      <c r="CY284" s="27">
        <f t="shared" ref="CY284:CY289" si="1365">(CW284+CX284)</f>
        <v>7.5700000000000003E-2</v>
      </c>
      <c r="CZ284" s="28"/>
      <c r="DA284" s="29">
        <v>6.0526999999999997</v>
      </c>
      <c r="DB284" s="27">
        <f t="shared" ref="DB284:DC286" si="1366">+CW284</f>
        <v>0</v>
      </c>
      <c r="DC284" s="29">
        <f t="shared" si="1366"/>
        <v>7.5700000000000003E-2</v>
      </c>
      <c r="DD284" s="27">
        <f t="shared" ref="DD284:DD289" si="1367">(DB284+DC284)</f>
        <v>7.5700000000000003E-2</v>
      </c>
      <c r="DE284" s="27"/>
      <c r="DF284" s="29">
        <v>20.794499999999999</v>
      </c>
      <c r="DG284" s="27">
        <f t="shared" ref="DG284:DG289" si="1368">+BC284</f>
        <v>0.14749999999999999</v>
      </c>
      <c r="DH284" s="27">
        <f t="shared" ref="DH284:DH289" si="1369">+DB284</f>
        <v>0</v>
      </c>
      <c r="DI284" s="27">
        <f t="shared" si="1318"/>
        <v>3.4299999999999997E-2</v>
      </c>
      <c r="DJ284" s="27">
        <f t="shared" ref="DJ284:DJ289" si="1370">(DH284+DI284)</f>
        <v>3.4299999999999997E-2</v>
      </c>
      <c r="DK284" s="28"/>
      <c r="DL284" s="29">
        <v>21.175899999999999</v>
      </c>
      <c r="DM284" s="27">
        <f t="shared" ref="DM284:DO285" si="1371">+DG284</f>
        <v>0.14749999999999999</v>
      </c>
      <c r="DN284" s="27">
        <f t="shared" si="1371"/>
        <v>0</v>
      </c>
      <c r="DO284" s="27">
        <f t="shared" si="1371"/>
        <v>3.4299999999999997E-2</v>
      </c>
      <c r="DP284" s="27">
        <f t="shared" ref="DP284:DP289" si="1372">(DN284+DO284)</f>
        <v>3.4299999999999997E-2</v>
      </c>
      <c r="DQ284" s="27"/>
      <c r="DR284" s="29">
        <v>128.8603</v>
      </c>
      <c r="DS284" s="27">
        <f t="shared" ref="DS284:DS289" si="1373">+BI284</f>
        <v>8.3299999999999999E-2</v>
      </c>
      <c r="DT284" s="27">
        <f t="shared" ref="DT284:DT289" si="1374">+DN284</f>
        <v>0</v>
      </c>
      <c r="DU284" s="29">
        <f t="shared" si="1324"/>
        <v>2.7799999999999998E-2</v>
      </c>
      <c r="DV284" s="27">
        <f t="shared" ref="DV284:DV289" si="1375">(DT284+DU284)</f>
        <v>2.7799999999999998E-2</v>
      </c>
      <c r="DW284" s="28"/>
      <c r="DX284" s="29">
        <v>129.24170000000001</v>
      </c>
      <c r="DY284" s="27">
        <f t="shared" ref="DY284:EA285" si="1376">+DS284</f>
        <v>8.3299999999999999E-2</v>
      </c>
      <c r="DZ284" s="27">
        <f t="shared" si="1376"/>
        <v>0</v>
      </c>
      <c r="EA284" s="27">
        <f t="shared" si="1376"/>
        <v>2.7799999999999998E-2</v>
      </c>
      <c r="EB284" s="27">
        <f t="shared" ref="EB284:EB289" si="1377">(DZ284+EA284)</f>
        <v>2.7799999999999998E-2</v>
      </c>
      <c r="EC284" s="27"/>
      <c r="ED284" s="27"/>
      <c r="EE284" s="27"/>
      <c r="EF284" s="27"/>
      <c r="EG284" s="27"/>
      <c r="EH284" s="27"/>
      <c r="EI284" s="27"/>
      <c r="EJ284" s="127" t="s">
        <v>30</v>
      </c>
      <c r="EK284" s="127"/>
      <c r="EL284" s="127"/>
      <c r="EM284" s="127"/>
      <c r="EN284" s="127"/>
      <c r="EO284" s="31"/>
      <c r="EP284" s="29">
        <v>2.6006</v>
      </c>
      <c r="EQ284" s="27">
        <v>0</v>
      </c>
      <c r="ER284" s="27">
        <v>0</v>
      </c>
      <c r="ES284" s="27">
        <f t="shared" si="1328"/>
        <v>0.1101</v>
      </c>
      <c r="ET284" s="27">
        <f t="shared" ref="ET284:ET289" si="1378">ER284+ES284</f>
        <v>0.1101</v>
      </c>
      <c r="EU284" s="31"/>
      <c r="EV284" s="29">
        <v>6.0526999999999997</v>
      </c>
      <c r="EW284" s="27">
        <v>0</v>
      </c>
      <c r="EX284" s="27">
        <v>0</v>
      </c>
      <c r="EY284" s="27">
        <f t="shared" si="1330"/>
        <v>7.5700000000000003E-2</v>
      </c>
      <c r="EZ284" s="27">
        <f t="shared" ref="EZ284:EZ289" si="1379">EX284+EY284</f>
        <v>7.5700000000000003E-2</v>
      </c>
      <c r="FA284" s="31"/>
      <c r="FB284" s="29">
        <v>21.175899999999999</v>
      </c>
      <c r="FC284" s="27">
        <v>0.14749999999999999</v>
      </c>
      <c r="FD284" s="27">
        <v>0</v>
      </c>
      <c r="FE284" s="27">
        <f t="shared" si="1332"/>
        <v>3.4299999999999997E-2</v>
      </c>
      <c r="FF284" s="27">
        <f t="shared" ref="FF284:FF289" si="1380">FD284+FE284</f>
        <v>3.4299999999999997E-2</v>
      </c>
      <c r="FG284" s="31"/>
      <c r="FH284" s="29">
        <v>129.24170000000001</v>
      </c>
      <c r="FI284" s="27">
        <v>8.3299999999999999E-2</v>
      </c>
      <c r="FJ284" s="27">
        <v>0</v>
      </c>
      <c r="FK284" s="27">
        <f t="shared" si="1334"/>
        <v>2.7799999999999998E-2</v>
      </c>
      <c r="FL284" s="27">
        <f t="shared" ref="FL284:FL289" si="1381">FJ284+FK284</f>
        <v>2.7799999999999998E-2</v>
      </c>
      <c r="FM284" s="31"/>
      <c r="FN284" s="32">
        <f t="shared" si="1336"/>
        <v>7</v>
      </c>
      <c r="FO284" s="32">
        <f t="shared" si="1337"/>
        <v>2014</v>
      </c>
    </row>
    <row r="285" spans="2:274" ht="15" x14ac:dyDescent="0.2">
      <c r="B285" s="32">
        <v>2014</v>
      </c>
      <c r="C285" s="32">
        <v>8</v>
      </c>
      <c r="D285" s="27"/>
      <c r="E285" s="29">
        <v>0.33700000000000002</v>
      </c>
      <c r="F285" s="27">
        <v>0.57920000000000005</v>
      </c>
      <c r="G285" s="27">
        <f t="shared" si="1278"/>
        <v>0.23619999999999999</v>
      </c>
      <c r="H285" s="27">
        <f t="shared" si="1344"/>
        <v>0.81540000000000001</v>
      </c>
      <c r="I285" s="27"/>
      <c r="J285" s="29">
        <v>0.33700000000000002</v>
      </c>
      <c r="K285" s="27">
        <f t="shared" si="1345"/>
        <v>0.57920000000000005</v>
      </c>
      <c r="L285" s="27">
        <f t="shared" si="1281"/>
        <v>0.23619999999999999</v>
      </c>
      <c r="M285" s="27">
        <f t="shared" si="1346"/>
        <v>0.81540000000000001</v>
      </c>
      <c r="N285" s="27"/>
      <c r="O285" s="29">
        <v>0.98629999999999995</v>
      </c>
      <c r="P285" s="27">
        <f t="shared" si="1347"/>
        <v>0.57920000000000005</v>
      </c>
      <c r="Q285" s="27">
        <f t="shared" si="1284"/>
        <v>0.13</v>
      </c>
      <c r="R285" s="27">
        <f t="shared" si="1348"/>
        <v>0.70920000000000005</v>
      </c>
      <c r="S285" s="27"/>
      <c r="T285" s="29">
        <v>4.4383999999999997</v>
      </c>
      <c r="U285" s="27">
        <f t="shared" si="1349"/>
        <v>0.57920000000000005</v>
      </c>
      <c r="V285" s="27">
        <f t="shared" si="1287"/>
        <v>0.10030000000000001</v>
      </c>
      <c r="W285" s="27">
        <f t="shared" si="1350"/>
        <v>0.6795000000000001</v>
      </c>
      <c r="X285" s="27"/>
      <c r="Y285" s="29">
        <v>19.943000000000001</v>
      </c>
      <c r="Z285" s="27">
        <v>0.14749999999999999</v>
      </c>
      <c r="AA285" s="27">
        <f t="shared" si="1351"/>
        <v>0.57920000000000005</v>
      </c>
      <c r="AB285" s="27">
        <f t="shared" si="1290"/>
        <v>5.1299999999999998E-2</v>
      </c>
      <c r="AC285" s="27">
        <f t="shared" si="1352"/>
        <v>0.63050000000000006</v>
      </c>
      <c r="AD285" s="27"/>
      <c r="AE285" s="29">
        <v>4.8197999999999999</v>
      </c>
      <c r="AF285" s="52">
        <v>0.57920000000000005</v>
      </c>
      <c r="AG285" s="27">
        <f t="shared" si="1292"/>
        <v>9.5600000000000004E-2</v>
      </c>
      <c r="AH285" s="27">
        <f t="shared" si="1353"/>
        <v>0.67480000000000007</v>
      </c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9">
        <v>19.943000000000001</v>
      </c>
      <c r="BC285" s="27">
        <f t="shared" si="1294"/>
        <v>0.14749999999999999</v>
      </c>
      <c r="BD285" s="27">
        <f t="shared" si="1295"/>
        <v>0.57920000000000005</v>
      </c>
      <c r="BE285" s="27">
        <f t="shared" si="1296"/>
        <v>4.9799999999999997E-2</v>
      </c>
      <c r="BF285" s="27">
        <f t="shared" si="1354"/>
        <v>0.629</v>
      </c>
      <c r="BG285" s="27"/>
      <c r="BH285" s="29">
        <v>128.00880000000001</v>
      </c>
      <c r="BI285" s="27">
        <v>8.3299999999999999E-2</v>
      </c>
      <c r="BJ285" s="27">
        <f t="shared" si="1355"/>
        <v>0.57920000000000005</v>
      </c>
      <c r="BK285" s="27">
        <f t="shared" si="1299"/>
        <v>4.3299999999999998E-2</v>
      </c>
      <c r="BL285" s="27">
        <f t="shared" si="1356"/>
        <v>0.62250000000000005</v>
      </c>
      <c r="BM285" s="27"/>
      <c r="BN285" s="27"/>
      <c r="BO285" s="27"/>
      <c r="BP285" s="27"/>
      <c r="BQ285" s="27"/>
      <c r="BR285" s="27"/>
      <c r="BS285" s="27"/>
      <c r="BT285" s="127" t="s">
        <v>30</v>
      </c>
      <c r="BU285" s="127"/>
      <c r="BV285" s="127"/>
      <c r="BW285" s="127"/>
      <c r="BX285" s="127"/>
      <c r="BY285" s="31"/>
      <c r="BZ285" s="29">
        <v>4.8197999999999999</v>
      </c>
      <c r="CA285" s="27">
        <v>0</v>
      </c>
      <c r="CB285" s="27">
        <f t="shared" si="1357"/>
        <v>0.57920000000000005</v>
      </c>
      <c r="CC285" s="27">
        <f t="shared" si="1302"/>
        <v>9.5600000000000004E-2</v>
      </c>
      <c r="CD285" s="27">
        <f t="shared" si="1358"/>
        <v>0.67480000000000007</v>
      </c>
      <c r="CE285" s="28"/>
      <c r="CF285" s="29">
        <v>230.35400000000001</v>
      </c>
      <c r="CG285" s="27">
        <v>6.4899999999999999E-2</v>
      </c>
      <c r="CH285" s="27">
        <f t="shared" si="1359"/>
        <v>0.57920000000000005</v>
      </c>
      <c r="CI285" s="27">
        <f t="shared" si="1305"/>
        <v>2.47E-2</v>
      </c>
      <c r="CJ285" s="27">
        <f t="shared" si="1360"/>
        <v>0.6039000000000001</v>
      </c>
      <c r="CK285" s="28"/>
      <c r="CL285" s="29">
        <v>2.2191999999999998</v>
      </c>
      <c r="CM285" s="27">
        <v>0</v>
      </c>
      <c r="CN285" s="27">
        <f t="shared" si="1307"/>
        <v>0.1101</v>
      </c>
      <c r="CO285" s="27">
        <f t="shared" si="1361"/>
        <v>0.1101</v>
      </c>
      <c r="CP285" s="28"/>
      <c r="CQ285" s="29">
        <v>2.6006</v>
      </c>
      <c r="CR285" s="27">
        <f t="shared" si="1362"/>
        <v>0</v>
      </c>
      <c r="CS285" s="27">
        <f t="shared" si="1362"/>
        <v>0.1101</v>
      </c>
      <c r="CT285" s="27">
        <f t="shared" si="1363"/>
        <v>0.1101</v>
      </c>
      <c r="CU285" s="28"/>
      <c r="CV285" s="29">
        <v>5.6712999999999996</v>
      </c>
      <c r="CW285" s="27">
        <f t="shared" si="1364"/>
        <v>0</v>
      </c>
      <c r="CX285" s="27">
        <f t="shared" si="1312"/>
        <v>7.5700000000000003E-2</v>
      </c>
      <c r="CY285" s="27">
        <f t="shared" si="1365"/>
        <v>7.5700000000000003E-2</v>
      </c>
      <c r="CZ285" s="28"/>
      <c r="DA285" s="29">
        <v>6.0526999999999997</v>
      </c>
      <c r="DB285" s="27">
        <f t="shared" si="1366"/>
        <v>0</v>
      </c>
      <c r="DC285" s="29">
        <f t="shared" si="1366"/>
        <v>7.5700000000000003E-2</v>
      </c>
      <c r="DD285" s="27">
        <f t="shared" si="1367"/>
        <v>7.5700000000000003E-2</v>
      </c>
      <c r="DE285" s="27"/>
      <c r="DF285" s="29">
        <v>20.794499999999999</v>
      </c>
      <c r="DG285" s="27">
        <f t="shared" si="1368"/>
        <v>0.14749999999999999</v>
      </c>
      <c r="DH285" s="27">
        <f t="shared" si="1369"/>
        <v>0</v>
      </c>
      <c r="DI285" s="27">
        <f t="shared" si="1318"/>
        <v>3.4299999999999997E-2</v>
      </c>
      <c r="DJ285" s="27">
        <f t="shared" si="1370"/>
        <v>3.4299999999999997E-2</v>
      </c>
      <c r="DK285" s="28"/>
      <c r="DL285" s="29">
        <v>21.175899999999999</v>
      </c>
      <c r="DM285" s="27">
        <f t="shared" si="1371"/>
        <v>0.14749999999999999</v>
      </c>
      <c r="DN285" s="27">
        <f t="shared" si="1371"/>
        <v>0</v>
      </c>
      <c r="DO285" s="27">
        <f t="shared" si="1371"/>
        <v>3.4299999999999997E-2</v>
      </c>
      <c r="DP285" s="27">
        <f t="shared" si="1372"/>
        <v>3.4299999999999997E-2</v>
      </c>
      <c r="DQ285" s="27"/>
      <c r="DR285" s="29">
        <v>128.8603</v>
      </c>
      <c r="DS285" s="27">
        <f t="shared" si="1373"/>
        <v>8.3299999999999999E-2</v>
      </c>
      <c r="DT285" s="27">
        <f t="shared" si="1374"/>
        <v>0</v>
      </c>
      <c r="DU285" s="29">
        <f t="shared" si="1324"/>
        <v>2.7799999999999998E-2</v>
      </c>
      <c r="DV285" s="27">
        <f t="shared" si="1375"/>
        <v>2.7799999999999998E-2</v>
      </c>
      <c r="DW285" s="28"/>
      <c r="DX285" s="29">
        <v>129.24170000000001</v>
      </c>
      <c r="DY285" s="27">
        <f t="shared" si="1376"/>
        <v>8.3299999999999999E-2</v>
      </c>
      <c r="DZ285" s="27">
        <f t="shared" si="1376"/>
        <v>0</v>
      </c>
      <c r="EA285" s="27">
        <f t="shared" si="1376"/>
        <v>2.7799999999999998E-2</v>
      </c>
      <c r="EB285" s="27">
        <f t="shared" si="1377"/>
        <v>2.7799999999999998E-2</v>
      </c>
      <c r="EC285" s="27"/>
      <c r="ED285" s="27"/>
      <c r="EE285" s="27"/>
      <c r="EF285" s="27"/>
      <c r="EG285" s="27"/>
      <c r="EH285" s="27"/>
      <c r="EI285" s="27"/>
      <c r="EJ285" s="127" t="s">
        <v>30</v>
      </c>
      <c r="EK285" s="127"/>
      <c r="EL285" s="127"/>
      <c r="EM285" s="127"/>
      <c r="EN285" s="127"/>
      <c r="EO285" s="31"/>
      <c r="EP285" s="29">
        <v>2.6006</v>
      </c>
      <c r="EQ285" s="27">
        <v>0</v>
      </c>
      <c r="ER285" s="27">
        <v>0</v>
      </c>
      <c r="ES285" s="27">
        <f t="shared" si="1328"/>
        <v>0.1101</v>
      </c>
      <c r="ET285" s="27">
        <f t="shared" si="1378"/>
        <v>0.1101</v>
      </c>
      <c r="EU285" s="31"/>
      <c r="EV285" s="29">
        <v>6.0526999999999997</v>
      </c>
      <c r="EW285" s="27">
        <v>0</v>
      </c>
      <c r="EX285" s="27">
        <v>0</v>
      </c>
      <c r="EY285" s="27">
        <f t="shared" si="1330"/>
        <v>7.5700000000000003E-2</v>
      </c>
      <c r="EZ285" s="27">
        <f t="shared" si="1379"/>
        <v>7.5700000000000003E-2</v>
      </c>
      <c r="FA285" s="31"/>
      <c r="FB285" s="29">
        <v>21.175899999999999</v>
      </c>
      <c r="FC285" s="27">
        <v>0.14749999999999999</v>
      </c>
      <c r="FD285" s="27">
        <v>0</v>
      </c>
      <c r="FE285" s="27">
        <f t="shared" si="1332"/>
        <v>3.4299999999999997E-2</v>
      </c>
      <c r="FF285" s="27">
        <f t="shared" si="1380"/>
        <v>3.4299999999999997E-2</v>
      </c>
      <c r="FG285" s="31"/>
      <c r="FH285" s="29">
        <v>129.24170000000001</v>
      </c>
      <c r="FI285" s="27">
        <v>8.3299999999999999E-2</v>
      </c>
      <c r="FJ285" s="27">
        <v>0</v>
      </c>
      <c r="FK285" s="27">
        <f t="shared" si="1334"/>
        <v>2.7799999999999998E-2</v>
      </c>
      <c r="FL285" s="27">
        <f t="shared" si="1381"/>
        <v>2.7799999999999998E-2</v>
      </c>
      <c r="FM285" s="31"/>
      <c r="FN285" s="32">
        <f t="shared" si="1336"/>
        <v>8</v>
      </c>
      <c r="FO285" s="32">
        <f t="shared" si="1337"/>
        <v>2014</v>
      </c>
    </row>
    <row r="286" spans="2:274" ht="15" x14ac:dyDescent="0.2">
      <c r="B286" s="32">
        <v>2014</v>
      </c>
      <c r="C286" s="32">
        <v>9</v>
      </c>
      <c r="D286" s="27"/>
      <c r="E286" s="29">
        <v>0.33700000000000002</v>
      </c>
      <c r="F286" s="27">
        <v>0.66659999999999997</v>
      </c>
      <c r="G286" s="27">
        <f t="shared" si="1278"/>
        <v>0.23619999999999999</v>
      </c>
      <c r="H286" s="27">
        <f t="shared" si="1344"/>
        <v>0.90279999999999994</v>
      </c>
      <c r="I286" s="27"/>
      <c r="J286" s="29">
        <v>0.33700000000000002</v>
      </c>
      <c r="K286" s="27">
        <f t="shared" si="1345"/>
        <v>0.66659999999999997</v>
      </c>
      <c r="L286" s="27">
        <f t="shared" si="1281"/>
        <v>0.23619999999999999</v>
      </c>
      <c r="M286" s="27">
        <f t="shared" si="1346"/>
        <v>0.90279999999999994</v>
      </c>
      <c r="N286" s="27"/>
      <c r="O286" s="29">
        <v>0.98629999999999995</v>
      </c>
      <c r="P286" s="27">
        <f t="shared" si="1347"/>
        <v>0.66659999999999997</v>
      </c>
      <c r="Q286" s="27">
        <f t="shared" si="1284"/>
        <v>0.13</v>
      </c>
      <c r="R286" s="27">
        <f t="shared" si="1348"/>
        <v>0.79659999999999997</v>
      </c>
      <c r="S286" s="27"/>
      <c r="T286" s="29">
        <v>4.4383999999999997</v>
      </c>
      <c r="U286" s="27">
        <f t="shared" si="1349"/>
        <v>0.66659999999999997</v>
      </c>
      <c r="V286" s="27">
        <f t="shared" si="1287"/>
        <v>0.10030000000000001</v>
      </c>
      <c r="W286" s="27">
        <f t="shared" si="1350"/>
        <v>0.76690000000000003</v>
      </c>
      <c r="X286" s="27"/>
      <c r="Y286" s="29">
        <v>19.943000000000001</v>
      </c>
      <c r="Z286" s="27">
        <v>0.14749999999999999</v>
      </c>
      <c r="AA286" s="27">
        <f t="shared" si="1351"/>
        <v>0.66659999999999997</v>
      </c>
      <c r="AB286" s="27">
        <f t="shared" si="1290"/>
        <v>5.1299999999999998E-2</v>
      </c>
      <c r="AC286" s="27">
        <f t="shared" si="1352"/>
        <v>0.71789999999999998</v>
      </c>
      <c r="AD286" s="27"/>
      <c r="AE286" s="29">
        <v>4.8197999999999999</v>
      </c>
      <c r="AF286" s="52">
        <v>0.66659999999999997</v>
      </c>
      <c r="AG286" s="27">
        <f t="shared" si="1292"/>
        <v>9.5600000000000004E-2</v>
      </c>
      <c r="AH286" s="27">
        <f t="shared" si="1353"/>
        <v>0.76219999999999999</v>
      </c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9">
        <v>19.943000000000001</v>
      </c>
      <c r="BC286" s="27">
        <f t="shared" si="1294"/>
        <v>0.14749999999999999</v>
      </c>
      <c r="BD286" s="27">
        <f t="shared" si="1295"/>
        <v>0.66659999999999997</v>
      </c>
      <c r="BE286" s="27">
        <f t="shared" si="1296"/>
        <v>4.9799999999999997E-2</v>
      </c>
      <c r="BF286" s="27">
        <f t="shared" si="1354"/>
        <v>0.71639999999999993</v>
      </c>
      <c r="BG286" s="27"/>
      <c r="BH286" s="29">
        <v>128.00880000000001</v>
      </c>
      <c r="BI286" s="27">
        <v>8.3299999999999999E-2</v>
      </c>
      <c r="BJ286" s="27">
        <f t="shared" si="1355"/>
        <v>0.66659999999999997</v>
      </c>
      <c r="BK286" s="27">
        <f t="shared" si="1299"/>
        <v>4.3299999999999998E-2</v>
      </c>
      <c r="BL286" s="27">
        <f t="shared" si="1356"/>
        <v>0.70989999999999998</v>
      </c>
      <c r="BM286" s="27"/>
      <c r="BN286" s="27"/>
      <c r="BO286" s="27"/>
      <c r="BP286" s="27"/>
      <c r="BQ286" s="27"/>
      <c r="BR286" s="27"/>
      <c r="BS286" s="27"/>
      <c r="BT286" s="127" t="s">
        <v>30</v>
      </c>
      <c r="BU286" s="127"/>
      <c r="BV286" s="127"/>
      <c r="BW286" s="127"/>
      <c r="BX286" s="127"/>
      <c r="BY286" s="31"/>
      <c r="BZ286" s="29">
        <v>4.8197999999999999</v>
      </c>
      <c r="CA286" s="27">
        <v>0</v>
      </c>
      <c r="CB286" s="27">
        <f t="shared" si="1357"/>
        <v>0.66659999999999997</v>
      </c>
      <c r="CC286" s="27">
        <f t="shared" si="1302"/>
        <v>9.5600000000000004E-2</v>
      </c>
      <c r="CD286" s="27">
        <f t="shared" si="1358"/>
        <v>0.76219999999999999</v>
      </c>
      <c r="CE286" s="28"/>
      <c r="CF286" s="29">
        <v>230.35400000000001</v>
      </c>
      <c r="CG286" s="27">
        <v>6.4899999999999999E-2</v>
      </c>
      <c r="CH286" s="27">
        <f t="shared" si="1359"/>
        <v>0.66659999999999997</v>
      </c>
      <c r="CI286" s="27">
        <f t="shared" si="1305"/>
        <v>2.47E-2</v>
      </c>
      <c r="CJ286" s="27">
        <f t="shared" si="1360"/>
        <v>0.69130000000000003</v>
      </c>
      <c r="CK286" s="28"/>
      <c r="CL286" s="29">
        <v>2.2191999999999998</v>
      </c>
      <c r="CM286" s="27">
        <v>0</v>
      </c>
      <c r="CN286" s="27">
        <f t="shared" si="1307"/>
        <v>0.1101</v>
      </c>
      <c r="CO286" s="27">
        <f t="shared" si="1361"/>
        <v>0.1101</v>
      </c>
      <c r="CP286" s="28"/>
      <c r="CQ286" s="29">
        <v>2.6006</v>
      </c>
      <c r="CR286" s="27">
        <f t="shared" si="1362"/>
        <v>0</v>
      </c>
      <c r="CS286" s="27">
        <f t="shared" si="1362"/>
        <v>0.1101</v>
      </c>
      <c r="CT286" s="27">
        <f t="shared" si="1363"/>
        <v>0.1101</v>
      </c>
      <c r="CU286" s="28"/>
      <c r="CV286" s="29">
        <v>5.6712999999999996</v>
      </c>
      <c r="CW286" s="27">
        <f t="shared" si="1364"/>
        <v>0</v>
      </c>
      <c r="CX286" s="27">
        <f t="shared" si="1312"/>
        <v>7.5700000000000003E-2</v>
      </c>
      <c r="CY286" s="27">
        <f t="shared" si="1365"/>
        <v>7.5700000000000003E-2</v>
      </c>
      <c r="CZ286" s="28"/>
      <c r="DA286" s="29">
        <v>6.0526999999999997</v>
      </c>
      <c r="DB286" s="27">
        <f t="shared" si="1366"/>
        <v>0</v>
      </c>
      <c r="DC286" s="29">
        <f t="shared" si="1366"/>
        <v>7.5700000000000003E-2</v>
      </c>
      <c r="DD286" s="27">
        <f t="shared" si="1367"/>
        <v>7.5700000000000003E-2</v>
      </c>
      <c r="DE286" s="27"/>
      <c r="DF286" s="29">
        <v>20.794499999999999</v>
      </c>
      <c r="DG286" s="27">
        <f t="shared" si="1368"/>
        <v>0.14749999999999999</v>
      </c>
      <c r="DH286" s="27">
        <f t="shared" si="1369"/>
        <v>0</v>
      </c>
      <c r="DI286" s="27">
        <f t="shared" si="1318"/>
        <v>3.4299999999999997E-2</v>
      </c>
      <c r="DJ286" s="27">
        <f t="shared" si="1370"/>
        <v>3.4299999999999997E-2</v>
      </c>
      <c r="DK286" s="28"/>
      <c r="DL286" s="29">
        <v>21.175899999999999</v>
      </c>
      <c r="DM286" s="27">
        <f t="shared" ref="DM286:DO287" si="1382">+DG286</f>
        <v>0.14749999999999999</v>
      </c>
      <c r="DN286" s="27">
        <f t="shared" si="1382"/>
        <v>0</v>
      </c>
      <c r="DO286" s="27">
        <f t="shared" si="1382"/>
        <v>3.4299999999999997E-2</v>
      </c>
      <c r="DP286" s="27">
        <f t="shared" si="1372"/>
        <v>3.4299999999999997E-2</v>
      </c>
      <c r="DQ286" s="27"/>
      <c r="DR286" s="29">
        <v>128.8603</v>
      </c>
      <c r="DS286" s="27">
        <f t="shared" si="1373"/>
        <v>8.3299999999999999E-2</v>
      </c>
      <c r="DT286" s="27">
        <f t="shared" si="1374"/>
        <v>0</v>
      </c>
      <c r="DU286" s="29">
        <f t="shared" si="1324"/>
        <v>2.7799999999999998E-2</v>
      </c>
      <c r="DV286" s="27">
        <f t="shared" si="1375"/>
        <v>2.7799999999999998E-2</v>
      </c>
      <c r="DW286" s="28"/>
      <c r="DX286" s="29">
        <v>129.24170000000001</v>
      </c>
      <c r="DY286" s="27">
        <f t="shared" ref="DY286:EA287" si="1383">+DS286</f>
        <v>8.3299999999999999E-2</v>
      </c>
      <c r="DZ286" s="27">
        <f t="shared" si="1383"/>
        <v>0</v>
      </c>
      <c r="EA286" s="27">
        <f t="shared" si="1383"/>
        <v>2.7799999999999998E-2</v>
      </c>
      <c r="EB286" s="27">
        <f t="shared" si="1377"/>
        <v>2.7799999999999998E-2</v>
      </c>
      <c r="EC286" s="27"/>
      <c r="ED286" s="27"/>
      <c r="EE286" s="27"/>
      <c r="EF286" s="27"/>
      <c r="EG286" s="27"/>
      <c r="EH286" s="27"/>
      <c r="EI286" s="27"/>
      <c r="EJ286" s="127" t="s">
        <v>30</v>
      </c>
      <c r="EK286" s="127"/>
      <c r="EL286" s="127"/>
      <c r="EM286" s="127"/>
      <c r="EN286" s="127"/>
      <c r="EO286" s="31"/>
      <c r="EP286" s="29">
        <v>2.6006</v>
      </c>
      <c r="EQ286" s="27">
        <v>0</v>
      </c>
      <c r="ER286" s="27">
        <v>0</v>
      </c>
      <c r="ES286" s="27">
        <f t="shared" si="1328"/>
        <v>0.1101</v>
      </c>
      <c r="ET286" s="27">
        <f t="shared" si="1378"/>
        <v>0.1101</v>
      </c>
      <c r="EU286" s="31"/>
      <c r="EV286" s="29">
        <v>6.0526999999999997</v>
      </c>
      <c r="EW286" s="27">
        <v>0</v>
      </c>
      <c r="EX286" s="27">
        <v>0</v>
      </c>
      <c r="EY286" s="27">
        <f t="shared" si="1330"/>
        <v>7.5700000000000003E-2</v>
      </c>
      <c r="EZ286" s="27">
        <f t="shared" si="1379"/>
        <v>7.5700000000000003E-2</v>
      </c>
      <c r="FA286" s="31"/>
      <c r="FB286" s="29">
        <v>21.175899999999999</v>
      </c>
      <c r="FC286" s="27">
        <v>0.14749999999999999</v>
      </c>
      <c r="FD286" s="27">
        <v>0</v>
      </c>
      <c r="FE286" s="27">
        <f t="shared" si="1332"/>
        <v>3.4299999999999997E-2</v>
      </c>
      <c r="FF286" s="27">
        <f t="shared" si="1380"/>
        <v>3.4299999999999997E-2</v>
      </c>
      <c r="FG286" s="31"/>
      <c r="FH286" s="29">
        <v>129.24170000000001</v>
      </c>
      <c r="FI286" s="27">
        <v>8.3299999999999999E-2</v>
      </c>
      <c r="FJ286" s="27">
        <v>0</v>
      </c>
      <c r="FK286" s="27">
        <f t="shared" si="1334"/>
        <v>2.7799999999999998E-2</v>
      </c>
      <c r="FL286" s="27">
        <f t="shared" si="1381"/>
        <v>2.7799999999999998E-2</v>
      </c>
      <c r="FM286" s="31"/>
      <c r="FN286" s="32">
        <f t="shared" si="1336"/>
        <v>9</v>
      </c>
      <c r="FO286" s="32">
        <f t="shared" si="1337"/>
        <v>2014</v>
      </c>
    </row>
    <row r="287" spans="2:274" ht="15" x14ac:dyDescent="0.2">
      <c r="B287" s="32">
        <v>2014</v>
      </c>
      <c r="C287" s="32">
        <v>10</v>
      </c>
      <c r="D287" s="27"/>
      <c r="E287" s="29">
        <v>0.33700000000000002</v>
      </c>
      <c r="F287" s="27">
        <v>0.6421</v>
      </c>
      <c r="G287" s="27">
        <f t="shared" si="1278"/>
        <v>0.23619999999999999</v>
      </c>
      <c r="H287" s="27">
        <f t="shared" si="1344"/>
        <v>0.87829999999999997</v>
      </c>
      <c r="I287" s="27"/>
      <c r="J287" s="29">
        <v>0.33700000000000002</v>
      </c>
      <c r="K287" s="27">
        <f t="shared" si="1345"/>
        <v>0.6421</v>
      </c>
      <c r="L287" s="27">
        <f t="shared" si="1281"/>
        <v>0.23619999999999999</v>
      </c>
      <c r="M287" s="27">
        <f t="shared" si="1346"/>
        <v>0.87829999999999997</v>
      </c>
      <c r="N287" s="27"/>
      <c r="O287" s="29">
        <v>0.98629999999999995</v>
      </c>
      <c r="P287" s="27">
        <f t="shared" si="1347"/>
        <v>0.6421</v>
      </c>
      <c r="Q287" s="27">
        <f t="shared" si="1284"/>
        <v>0.13</v>
      </c>
      <c r="R287" s="27">
        <f t="shared" si="1348"/>
        <v>0.77210000000000001</v>
      </c>
      <c r="S287" s="27"/>
      <c r="T287" s="29">
        <v>4.4383999999999997</v>
      </c>
      <c r="U287" s="27">
        <f t="shared" si="1349"/>
        <v>0.6421</v>
      </c>
      <c r="V287" s="27">
        <f t="shared" si="1287"/>
        <v>0.10030000000000001</v>
      </c>
      <c r="W287" s="27">
        <f t="shared" si="1350"/>
        <v>0.74240000000000006</v>
      </c>
      <c r="X287" s="27"/>
      <c r="Y287" s="29">
        <v>19.943000000000001</v>
      </c>
      <c r="Z287" s="27">
        <v>0.14749999999999999</v>
      </c>
      <c r="AA287" s="27">
        <f t="shared" si="1351"/>
        <v>0.6421</v>
      </c>
      <c r="AB287" s="27">
        <f t="shared" si="1290"/>
        <v>5.1299999999999998E-2</v>
      </c>
      <c r="AC287" s="27">
        <f t="shared" si="1352"/>
        <v>0.69340000000000002</v>
      </c>
      <c r="AD287" s="27"/>
      <c r="AE287" s="29">
        <v>4.8197999999999999</v>
      </c>
      <c r="AF287" s="52">
        <v>0.6421</v>
      </c>
      <c r="AG287" s="27">
        <f t="shared" si="1292"/>
        <v>9.5600000000000004E-2</v>
      </c>
      <c r="AH287" s="27">
        <f t="shared" si="1353"/>
        <v>0.73770000000000002</v>
      </c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9">
        <v>19.943000000000001</v>
      </c>
      <c r="BC287" s="27">
        <f t="shared" si="1294"/>
        <v>0.14749999999999999</v>
      </c>
      <c r="BD287" s="27">
        <f t="shared" si="1295"/>
        <v>0.6421</v>
      </c>
      <c r="BE287" s="27">
        <f t="shared" si="1296"/>
        <v>4.9799999999999997E-2</v>
      </c>
      <c r="BF287" s="27">
        <f t="shared" si="1354"/>
        <v>0.69189999999999996</v>
      </c>
      <c r="BG287" s="27"/>
      <c r="BH287" s="29">
        <v>128.00880000000001</v>
      </c>
      <c r="BI287" s="27">
        <v>8.3299999999999999E-2</v>
      </c>
      <c r="BJ287" s="27">
        <f t="shared" si="1355"/>
        <v>0.6421</v>
      </c>
      <c r="BK287" s="27">
        <f t="shared" si="1299"/>
        <v>4.3299999999999998E-2</v>
      </c>
      <c r="BL287" s="27">
        <f t="shared" si="1356"/>
        <v>0.68540000000000001</v>
      </c>
      <c r="BM287" s="27"/>
      <c r="BN287" s="27"/>
      <c r="BO287" s="27"/>
      <c r="BP287" s="27"/>
      <c r="BQ287" s="27"/>
      <c r="BR287" s="27"/>
      <c r="BS287" s="27"/>
      <c r="BT287" s="127" t="s">
        <v>30</v>
      </c>
      <c r="BU287" s="127"/>
      <c r="BV287" s="127"/>
      <c r="BW287" s="127"/>
      <c r="BX287" s="127"/>
      <c r="BY287" s="31"/>
      <c r="BZ287" s="29">
        <v>4.8197999999999999</v>
      </c>
      <c r="CA287" s="27">
        <v>0</v>
      </c>
      <c r="CB287" s="27">
        <f t="shared" si="1357"/>
        <v>0.6421</v>
      </c>
      <c r="CC287" s="27">
        <f t="shared" si="1302"/>
        <v>9.5600000000000004E-2</v>
      </c>
      <c r="CD287" s="27">
        <f t="shared" si="1358"/>
        <v>0.73770000000000002</v>
      </c>
      <c r="CE287" s="28"/>
      <c r="CF287" s="29">
        <v>230.35400000000001</v>
      </c>
      <c r="CG287" s="27">
        <v>6.4899999999999999E-2</v>
      </c>
      <c r="CH287" s="27">
        <f t="shared" si="1359"/>
        <v>0.6421</v>
      </c>
      <c r="CI287" s="27">
        <f t="shared" si="1305"/>
        <v>2.47E-2</v>
      </c>
      <c r="CJ287" s="27">
        <f t="shared" si="1360"/>
        <v>0.66680000000000006</v>
      </c>
      <c r="CK287" s="28"/>
      <c r="CL287" s="29">
        <v>2.2191999999999998</v>
      </c>
      <c r="CM287" s="27">
        <v>0</v>
      </c>
      <c r="CN287" s="27">
        <f t="shared" si="1307"/>
        <v>0.1101</v>
      </c>
      <c r="CO287" s="27">
        <f t="shared" si="1361"/>
        <v>0.1101</v>
      </c>
      <c r="CP287" s="28"/>
      <c r="CQ287" s="29">
        <v>2.6006</v>
      </c>
      <c r="CR287" s="27">
        <f t="shared" ref="CR287:CS289" si="1384">+CM287</f>
        <v>0</v>
      </c>
      <c r="CS287" s="27">
        <f t="shared" si="1384"/>
        <v>0.1101</v>
      </c>
      <c r="CT287" s="27">
        <f t="shared" si="1363"/>
        <v>0.1101</v>
      </c>
      <c r="CU287" s="28"/>
      <c r="CV287" s="29">
        <v>5.6712999999999996</v>
      </c>
      <c r="CW287" s="27">
        <f t="shared" si="1364"/>
        <v>0</v>
      </c>
      <c r="CX287" s="27">
        <f t="shared" si="1312"/>
        <v>7.5700000000000003E-2</v>
      </c>
      <c r="CY287" s="27">
        <f t="shared" si="1365"/>
        <v>7.5700000000000003E-2</v>
      </c>
      <c r="CZ287" s="28"/>
      <c r="DA287" s="29">
        <v>6.0526999999999997</v>
      </c>
      <c r="DB287" s="27">
        <f t="shared" ref="DB287:DC289" si="1385">+CW287</f>
        <v>0</v>
      </c>
      <c r="DC287" s="29">
        <f t="shared" si="1385"/>
        <v>7.5700000000000003E-2</v>
      </c>
      <c r="DD287" s="27">
        <f t="shared" si="1367"/>
        <v>7.5700000000000003E-2</v>
      </c>
      <c r="DE287" s="27"/>
      <c r="DF287" s="29">
        <v>20.794499999999999</v>
      </c>
      <c r="DG287" s="27">
        <f t="shared" si="1368"/>
        <v>0.14749999999999999</v>
      </c>
      <c r="DH287" s="27">
        <f t="shared" si="1369"/>
        <v>0</v>
      </c>
      <c r="DI287" s="27">
        <f t="shared" si="1318"/>
        <v>3.4299999999999997E-2</v>
      </c>
      <c r="DJ287" s="27">
        <f t="shared" si="1370"/>
        <v>3.4299999999999997E-2</v>
      </c>
      <c r="DK287" s="28"/>
      <c r="DL287" s="29">
        <v>21.175899999999999</v>
      </c>
      <c r="DM287" s="27">
        <f t="shared" si="1382"/>
        <v>0.14749999999999999</v>
      </c>
      <c r="DN287" s="27">
        <f t="shared" si="1382"/>
        <v>0</v>
      </c>
      <c r="DO287" s="27">
        <f t="shared" si="1382"/>
        <v>3.4299999999999997E-2</v>
      </c>
      <c r="DP287" s="27">
        <f t="shared" si="1372"/>
        <v>3.4299999999999997E-2</v>
      </c>
      <c r="DQ287" s="27"/>
      <c r="DR287" s="29">
        <v>128.8603</v>
      </c>
      <c r="DS287" s="27">
        <f t="shared" si="1373"/>
        <v>8.3299999999999999E-2</v>
      </c>
      <c r="DT287" s="27">
        <f t="shared" si="1374"/>
        <v>0</v>
      </c>
      <c r="DU287" s="29">
        <f t="shared" si="1324"/>
        <v>2.7799999999999998E-2</v>
      </c>
      <c r="DV287" s="27">
        <f t="shared" si="1375"/>
        <v>2.7799999999999998E-2</v>
      </c>
      <c r="DW287" s="28"/>
      <c r="DX287" s="29">
        <v>129.24170000000001</v>
      </c>
      <c r="DY287" s="27">
        <f t="shared" si="1383"/>
        <v>8.3299999999999999E-2</v>
      </c>
      <c r="DZ287" s="27">
        <f t="shared" si="1383"/>
        <v>0</v>
      </c>
      <c r="EA287" s="27">
        <f t="shared" si="1383"/>
        <v>2.7799999999999998E-2</v>
      </c>
      <c r="EB287" s="27">
        <f t="shared" si="1377"/>
        <v>2.7799999999999998E-2</v>
      </c>
      <c r="EC287" s="27"/>
      <c r="ED287" s="27"/>
      <c r="EE287" s="27"/>
      <c r="EF287" s="27"/>
      <c r="EG287" s="27"/>
      <c r="EH287" s="27"/>
      <c r="EI287" s="27"/>
      <c r="EJ287" s="127" t="s">
        <v>30</v>
      </c>
      <c r="EK287" s="127"/>
      <c r="EL287" s="127"/>
      <c r="EM287" s="127"/>
      <c r="EN287" s="127"/>
      <c r="EO287" s="31"/>
      <c r="EP287" s="29">
        <v>2.6006</v>
      </c>
      <c r="EQ287" s="27">
        <v>0</v>
      </c>
      <c r="ER287" s="27">
        <v>0</v>
      </c>
      <c r="ES287" s="27">
        <f t="shared" si="1328"/>
        <v>0.1101</v>
      </c>
      <c r="ET287" s="27">
        <f t="shared" si="1378"/>
        <v>0.1101</v>
      </c>
      <c r="EU287" s="31"/>
      <c r="EV287" s="29">
        <v>6.0526999999999997</v>
      </c>
      <c r="EW287" s="27">
        <v>0</v>
      </c>
      <c r="EX287" s="27">
        <v>0</v>
      </c>
      <c r="EY287" s="27">
        <f t="shared" si="1330"/>
        <v>7.5700000000000003E-2</v>
      </c>
      <c r="EZ287" s="27">
        <f t="shared" si="1379"/>
        <v>7.5700000000000003E-2</v>
      </c>
      <c r="FA287" s="31"/>
      <c r="FB287" s="29">
        <v>21.175899999999999</v>
      </c>
      <c r="FC287" s="27">
        <v>0.14749999999999999</v>
      </c>
      <c r="FD287" s="27">
        <v>0</v>
      </c>
      <c r="FE287" s="27">
        <f t="shared" si="1332"/>
        <v>3.4299999999999997E-2</v>
      </c>
      <c r="FF287" s="27">
        <f t="shared" si="1380"/>
        <v>3.4299999999999997E-2</v>
      </c>
      <c r="FG287" s="31"/>
      <c r="FH287" s="29">
        <v>129.24170000000001</v>
      </c>
      <c r="FI287" s="27">
        <v>8.3299999999999999E-2</v>
      </c>
      <c r="FJ287" s="27">
        <v>0</v>
      </c>
      <c r="FK287" s="27">
        <f t="shared" si="1334"/>
        <v>2.7799999999999998E-2</v>
      </c>
      <c r="FL287" s="27">
        <f t="shared" si="1381"/>
        <v>2.7799999999999998E-2</v>
      </c>
      <c r="FM287" s="31"/>
      <c r="FN287" s="32">
        <f t="shared" si="1336"/>
        <v>10</v>
      </c>
      <c r="FO287" s="32">
        <f t="shared" si="1337"/>
        <v>2014</v>
      </c>
    </row>
    <row r="288" spans="2:274" ht="15" x14ac:dyDescent="0.2">
      <c r="B288" s="32">
        <v>2014</v>
      </c>
      <c r="C288" s="32">
        <v>11</v>
      </c>
      <c r="D288" s="27"/>
      <c r="E288" s="29">
        <v>0.33700000000000002</v>
      </c>
      <c r="F288" s="27">
        <v>0.53210000000000002</v>
      </c>
      <c r="G288" s="27">
        <f t="shared" si="1278"/>
        <v>0.23619999999999999</v>
      </c>
      <c r="H288" s="27">
        <f t="shared" si="1344"/>
        <v>0.76829999999999998</v>
      </c>
      <c r="I288" s="27"/>
      <c r="J288" s="29">
        <v>0.33700000000000002</v>
      </c>
      <c r="K288" s="27">
        <f t="shared" si="1345"/>
        <v>0.53210000000000002</v>
      </c>
      <c r="L288" s="27">
        <f t="shared" si="1281"/>
        <v>0.23619999999999999</v>
      </c>
      <c r="M288" s="27">
        <f t="shared" si="1346"/>
        <v>0.76829999999999998</v>
      </c>
      <c r="N288" s="27"/>
      <c r="O288" s="29">
        <v>0.98629999999999995</v>
      </c>
      <c r="P288" s="27">
        <f t="shared" si="1347"/>
        <v>0.53210000000000002</v>
      </c>
      <c r="Q288" s="27">
        <f t="shared" si="1284"/>
        <v>0.13</v>
      </c>
      <c r="R288" s="27">
        <f t="shared" si="1348"/>
        <v>0.66210000000000002</v>
      </c>
      <c r="S288" s="27"/>
      <c r="T288" s="29">
        <v>4.4383999999999997</v>
      </c>
      <c r="U288" s="27">
        <f t="shared" si="1349"/>
        <v>0.53210000000000002</v>
      </c>
      <c r="V288" s="27">
        <f t="shared" si="1287"/>
        <v>0.10030000000000001</v>
      </c>
      <c r="W288" s="27">
        <f t="shared" si="1350"/>
        <v>0.63240000000000007</v>
      </c>
      <c r="X288" s="27"/>
      <c r="Y288" s="29">
        <v>19.943000000000001</v>
      </c>
      <c r="Z288" s="27">
        <v>0.14749999999999999</v>
      </c>
      <c r="AA288" s="27">
        <f t="shared" si="1351"/>
        <v>0.53210000000000002</v>
      </c>
      <c r="AB288" s="27">
        <f t="shared" si="1290"/>
        <v>5.1299999999999998E-2</v>
      </c>
      <c r="AC288" s="27">
        <f t="shared" si="1352"/>
        <v>0.58340000000000003</v>
      </c>
      <c r="AD288" s="27"/>
      <c r="AE288" s="29">
        <v>4.8197999999999999</v>
      </c>
      <c r="AF288" s="52">
        <v>0.40770000000000001</v>
      </c>
      <c r="AG288" s="27">
        <f t="shared" si="1292"/>
        <v>9.5600000000000004E-2</v>
      </c>
      <c r="AH288" s="27">
        <f t="shared" si="1353"/>
        <v>0.50329999999999997</v>
      </c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9">
        <v>19.943000000000001</v>
      </c>
      <c r="BC288" s="27">
        <f t="shared" si="1294"/>
        <v>0.14749999999999999</v>
      </c>
      <c r="BD288" s="27">
        <f t="shared" si="1295"/>
        <v>0.40770000000000001</v>
      </c>
      <c r="BE288" s="27">
        <f t="shared" si="1296"/>
        <v>4.9799999999999997E-2</v>
      </c>
      <c r="BF288" s="27">
        <f t="shared" si="1354"/>
        <v>0.45750000000000002</v>
      </c>
      <c r="BG288" s="27"/>
      <c r="BH288" s="29">
        <v>128.00880000000001</v>
      </c>
      <c r="BI288" s="27">
        <v>8.3299999999999999E-2</v>
      </c>
      <c r="BJ288" s="27">
        <f t="shared" si="1355"/>
        <v>0.40770000000000001</v>
      </c>
      <c r="BK288" s="27">
        <f t="shared" si="1299"/>
        <v>4.3299999999999998E-2</v>
      </c>
      <c r="BL288" s="27">
        <f t="shared" si="1356"/>
        <v>0.45100000000000001</v>
      </c>
      <c r="BM288" s="27"/>
      <c r="BN288" s="27"/>
      <c r="BO288" s="27"/>
      <c r="BP288" s="27"/>
      <c r="BQ288" s="27"/>
      <c r="BR288" s="27"/>
      <c r="BS288" s="27"/>
      <c r="BT288" s="127" t="s">
        <v>30</v>
      </c>
      <c r="BU288" s="127"/>
      <c r="BV288" s="127"/>
      <c r="BW288" s="127"/>
      <c r="BX288" s="127"/>
      <c r="BY288" s="31"/>
      <c r="BZ288" s="29">
        <v>4.8197999999999999</v>
      </c>
      <c r="CA288" s="27">
        <v>0</v>
      </c>
      <c r="CB288" s="27">
        <f t="shared" si="1357"/>
        <v>0.40770000000000001</v>
      </c>
      <c r="CC288" s="27">
        <f t="shared" si="1302"/>
        <v>9.5600000000000004E-2</v>
      </c>
      <c r="CD288" s="27">
        <f t="shared" si="1358"/>
        <v>0.50329999999999997</v>
      </c>
      <c r="CE288" s="28"/>
      <c r="CF288" s="29">
        <v>230.35400000000001</v>
      </c>
      <c r="CG288" s="27">
        <v>6.4899999999999999E-2</v>
      </c>
      <c r="CH288" s="27">
        <f t="shared" si="1359"/>
        <v>0.40770000000000001</v>
      </c>
      <c r="CI288" s="27">
        <f t="shared" si="1305"/>
        <v>2.47E-2</v>
      </c>
      <c r="CJ288" s="27">
        <f t="shared" si="1360"/>
        <v>0.43240000000000001</v>
      </c>
      <c r="CK288" s="28"/>
      <c r="CL288" s="29">
        <v>2.2191999999999998</v>
      </c>
      <c r="CM288" s="27">
        <v>0</v>
      </c>
      <c r="CN288" s="27">
        <f t="shared" si="1307"/>
        <v>0.1101</v>
      </c>
      <c r="CO288" s="27">
        <f t="shared" si="1361"/>
        <v>0.1101</v>
      </c>
      <c r="CP288" s="28"/>
      <c r="CQ288" s="29">
        <v>2.6006</v>
      </c>
      <c r="CR288" s="27">
        <f t="shared" si="1384"/>
        <v>0</v>
      </c>
      <c r="CS288" s="27">
        <f t="shared" si="1384"/>
        <v>0.1101</v>
      </c>
      <c r="CT288" s="27">
        <f t="shared" si="1363"/>
        <v>0.1101</v>
      </c>
      <c r="CU288" s="28"/>
      <c r="CV288" s="29">
        <v>5.6712999999999996</v>
      </c>
      <c r="CW288" s="27">
        <f t="shared" si="1364"/>
        <v>0</v>
      </c>
      <c r="CX288" s="27">
        <f t="shared" si="1312"/>
        <v>7.5700000000000003E-2</v>
      </c>
      <c r="CY288" s="27">
        <f t="shared" si="1365"/>
        <v>7.5700000000000003E-2</v>
      </c>
      <c r="CZ288" s="28"/>
      <c r="DA288" s="29">
        <v>6.0526999999999997</v>
      </c>
      <c r="DB288" s="27">
        <f t="shared" si="1385"/>
        <v>0</v>
      </c>
      <c r="DC288" s="29">
        <f t="shared" si="1385"/>
        <v>7.5700000000000003E-2</v>
      </c>
      <c r="DD288" s="27">
        <f t="shared" si="1367"/>
        <v>7.5700000000000003E-2</v>
      </c>
      <c r="DE288" s="27"/>
      <c r="DF288" s="29">
        <v>20.794499999999999</v>
      </c>
      <c r="DG288" s="27">
        <f t="shared" si="1368"/>
        <v>0.14749999999999999</v>
      </c>
      <c r="DH288" s="27">
        <f t="shared" si="1369"/>
        <v>0</v>
      </c>
      <c r="DI288" s="27">
        <f t="shared" si="1318"/>
        <v>3.4299999999999997E-2</v>
      </c>
      <c r="DJ288" s="27">
        <f t="shared" si="1370"/>
        <v>3.4299999999999997E-2</v>
      </c>
      <c r="DK288" s="28"/>
      <c r="DL288" s="29">
        <v>21.175899999999999</v>
      </c>
      <c r="DM288" s="27">
        <f t="shared" ref="DM288:DO289" si="1386">+DG288</f>
        <v>0.14749999999999999</v>
      </c>
      <c r="DN288" s="27">
        <f t="shared" si="1386"/>
        <v>0</v>
      </c>
      <c r="DO288" s="27">
        <f t="shared" si="1386"/>
        <v>3.4299999999999997E-2</v>
      </c>
      <c r="DP288" s="27">
        <f t="shared" si="1372"/>
        <v>3.4299999999999997E-2</v>
      </c>
      <c r="DQ288" s="27"/>
      <c r="DR288" s="29">
        <v>128.8603</v>
      </c>
      <c r="DS288" s="27">
        <f t="shared" si="1373"/>
        <v>8.3299999999999999E-2</v>
      </c>
      <c r="DT288" s="27">
        <f t="shared" si="1374"/>
        <v>0</v>
      </c>
      <c r="DU288" s="29">
        <f t="shared" si="1324"/>
        <v>2.7799999999999998E-2</v>
      </c>
      <c r="DV288" s="27">
        <f t="shared" si="1375"/>
        <v>2.7799999999999998E-2</v>
      </c>
      <c r="DW288" s="28"/>
      <c r="DX288" s="29">
        <v>129.24170000000001</v>
      </c>
      <c r="DY288" s="27">
        <f t="shared" ref="DY288:EA289" si="1387">+DS288</f>
        <v>8.3299999999999999E-2</v>
      </c>
      <c r="DZ288" s="27">
        <f t="shared" si="1387"/>
        <v>0</v>
      </c>
      <c r="EA288" s="27">
        <f t="shared" si="1387"/>
        <v>2.7799999999999998E-2</v>
      </c>
      <c r="EB288" s="27">
        <f t="shared" si="1377"/>
        <v>2.7799999999999998E-2</v>
      </c>
      <c r="EC288" s="27"/>
      <c r="ED288" s="27"/>
      <c r="EE288" s="27"/>
      <c r="EF288" s="27"/>
      <c r="EG288" s="27"/>
      <c r="EH288" s="27"/>
      <c r="EI288" s="27"/>
      <c r="EJ288" s="127" t="s">
        <v>30</v>
      </c>
      <c r="EK288" s="127"/>
      <c r="EL288" s="127"/>
      <c r="EM288" s="127"/>
      <c r="EN288" s="127"/>
      <c r="EO288" s="31"/>
      <c r="EP288" s="29">
        <v>2.6006</v>
      </c>
      <c r="EQ288" s="27">
        <v>0</v>
      </c>
      <c r="ER288" s="27">
        <v>0</v>
      </c>
      <c r="ES288" s="27">
        <f t="shared" si="1328"/>
        <v>0.1101</v>
      </c>
      <c r="ET288" s="27">
        <f t="shared" si="1378"/>
        <v>0.1101</v>
      </c>
      <c r="EU288" s="31"/>
      <c r="EV288" s="29">
        <v>6.0526999999999997</v>
      </c>
      <c r="EW288" s="27">
        <v>0</v>
      </c>
      <c r="EX288" s="27">
        <v>0</v>
      </c>
      <c r="EY288" s="27">
        <f t="shared" si="1330"/>
        <v>7.5700000000000003E-2</v>
      </c>
      <c r="EZ288" s="27">
        <f t="shared" si="1379"/>
        <v>7.5700000000000003E-2</v>
      </c>
      <c r="FA288" s="31"/>
      <c r="FB288" s="29">
        <v>21.175899999999999</v>
      </c>
      <c r="FC288" s="27">
        <v>0.14749999999999999</v>
      </c>
      <c r="FD288" s="27">
        <v>0</v>
      </c>
      <c r="FE288" s="27">
        <f t="shared" si="1332"/>
        <v>3.4299999999999997E-2</v>
      </c>
      <c r="FF288" s="27">
        <f t="shared" si="1380"/>
        <v>3.4299999999999997E-2</v>
      </c>
      <c r="FG288" s="31"/>
      <c r="FH288" s="29">
        <v>129.24170000000001</v>
      </c>
      <c r="FI288" s="27">
        <v>8.3299999999999999E-2</v>
      </c>
      <c r="FJ288" s="27">
        <v>0</v>
      </c>
      <c r="FK288" s="27">
        <f t="shared" si="1334"/>
        <v>2.7799999999999998E-2</v>
      </c>
      <c r="FL288" s="27">
        <f t="shared" si="1381"/>
        <v>2.7799999999999998E-2</v>
      </c>
      <c r="FM288" s="31"/>
      <c r="FN288" s="32">
        <f t="shared" si="1336"/>
        <v>11</v>
      </c>
      <c r="FO288" s="32">
        <f t="shared" si="1337"/>
        <v>2014</v>
      </c>
    </row>
    <row r="289" spans="2:274" ht="15" x14ac:dyDescent="0.2">
      <c r="B289" s="32">
        <v>2014</v>
      </c>
      <c r="C289" s="32">
        <v>12</v>
      </c>
      <c r="D289" s="27"/>
      <c r="E289" s="29">
        <v>0.33700000000000002</v>
      </c>
      <c r="F289" s="27">
        <v>0.62080000000000002</v>
      </c>
      <c r="G289" s="27">
        <f t="shared" si="1278"/>
        <v>0.23619999999999999</v>
      </c>
      <c r="H289" s="27">
        <f t="shared" si="1344"/>
        <v>0.85699999999999998</v>
      </c>
      <c r="I289" s="27"/>
      <c r="J289" s="29">
        <v>0.33700000000000002</v>
      </c>
      <c r="K289" s="27">
        <f t="shared" si="1345"/>
        <v>0.62080000000000002</v>
      </c>
      <c r="L289" s="27">
        <f t="shared" si="1281"/>
        <v>0.23619999999999999</v>
      </c>
      <c r="M289" s="27">
        <f t="shared" si="1346"/>
        <v>0.85699999999999998</v>
      </c>
      <c r="N289" s="27"/>
      <c r="O289" s="29">
        <v>0.98629999999999995</v>
      </c>
      <c r="P289" s="27">
        <f t="shared" si="1347"/>
        <v>0.62080000000000002</v>
      </c>
      <c r="Q289" s="27">
        <f t="shared" si="1284"/>
        <v>0.13</v>
      </c>
      <c r="R289" s="27">
        <f t="shared" si="1348"/>
        <v>0.75080000000000002</v>
      </c>
      <c r="S289" s="27"/>
      <c r="T289" s="29">
        <v>4.4383999999999997</v>
      </c>
      <c r="U289" s="27">
        <f t="shared" si="1349"/>
        <v>0.62080000000000002</v>
      </c>
      <c r="V289" s="27">
        <f t="shared" si="1287"/>
        <v>0.10030000000000001</v>
      </c>
      <c r="W289" s="27">
        <f t="shared" si="1350"/>
        <v>0.72110000000000007</v>
      </c>
      <c r="X289" s="27"/>
      <c r="Y289" s="29">
        <v>19.943000000000001</v>
      </c>
      <c r="Z289" s="27">
        <v>0.14749999999999999</v>
      </c>
      <c r="AA289" s="27">
        <f t="shared" si="1351"/>
        <v>0.62080000000000002</v>
      </c>
      <c r="AB289" s="27">
        <f t="shared" si="1290"/>
        <v>5.1299999999999998E-2</v>
      </c>
      <c r="AC289" s="27">
        <f t="shared" si="1352"/>
        <v>0.67210000000000003</v>
      </c>
      <c r="AD289" s="27"/>
      <c r="AE289" s="29">
        <v>4.8197999999999999</v>
      </c>
      <c r="AF289" s="52">
        <v>0.50439999999999996</v>
      </c>
      <c r="AG289" s="27">
        <f t="shared" si="1292"/>
        <v>9.5600000000000004E-2</v>
      </c>
      <c r="AH289" s="27">
        <f t="shared" si="1353"/>
        <v>0.6</v>
      </c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9">
        <v>19.943000000000001</v>
      </c>
      <c r="BC289" s="27">
        <f t="shared" si="1294"/>
        <v>0.14749999999999999</v>
      </c>
      <c r="BD289" s="27">
        <f t="shared" si="1295"/>
        <v>0.50439999999999996</v>
      </c>
      <c r="BE289" s="27">
        <f t="shared" si="1296"/>
        <v>4.9799999999999997E-2</v>
      </c>
      <c r="BF289" s="27">
        <f t="shared" si="1354"/>
        <v>0.55419999999999991</v>
      </c>
      <c r="BG289" s="27"/>
      <c r="BH289" s="29">
        <v>128.00880000000001</v>
      </c>
      <c r="BI289" s="27">
        <v>8.3299999999999999E-2</v>
      </c>
      <c r="BJ289" s="27">
        <f t="shared" si="1355"/>
        <v>0.50439999999999996</v>
      </c>
      <c r="BK289" s="27">
        <f t="shared" si="1299"/>
        <v>4.3299999999999998E-2</v>
      </c>
      <c r="BL289" s="27">
        <f t="shared" si="1356"/>
        <v>0.54769999999999996</v>
      </c>
      <c r="BM289" s="27"/>
      <c r="BN289" s="27"/>
      <c r="BO289" s="27"/>
      <c r="BP289" s="27"/>
      <c r="BQ289" s="27"/>
      <c r="BR289" s="27"/>
      <c r="BS289" s="27"/>
      <c r="BT289" s="127" t="s">
        <v>30</v>
      </c>
      <c r="BU289" s="127"/>
      <c r="BV289" s="127"/>
      <c r="BW289" s="127"/>
      <c r="BX289" s="127"/>
      <c r="BY289" s="31"/>
      <c r="BZ289" s="29">
        <v>4.8197999999999999</v>
      </c>
      <c r="CA289" s="27">
        <v>0</v>
      </c>
      <c r="CB289" s="27">
        <f t="shared" si="1357"/>
        <v>0.50439999999999996</v>
      </c>
      <c r="CC289" s="27">
        <f t="shared" si="1302"/>
        <v>9.5600000000000004E-2</v>
      </c>
      <c r="CD289" s="27">
        <f t="shared" si="1358"/>
        <v>0.6</v>
      </c>
      <c r="CE289" s="28"/>
      <c r="CF289" s="29">
        <v>230.35400000000001</v>
      </c>
      <c r="CG289" s="27">
        <v>6.4899999999999999E-2</v>
      </c>
      <c r="CH289" s="27">
        <f t="shared" si="1359"/>
        <v>0.50439999999999996</v>
      </c>
      <c r="CI289" s="27">
        <f t="shared" si="1305"/>
        <v>2.47E-2</v>
      </c>
      <c r="CJ289" s="27">
        <f t="shared" si="1360"/>
        <v>0.5290999999999999</v>
      </c>
      <c r="CK289" s="28"/>
      <c r="CL289" s="29">
        <v>2.2191999999999998</v>
      </c>
      <c r="CM289" s="27">
        <v>0</v>
      </c>
      <c r="CN289" s="27">
        <f t="shared" si="1307"/>
        <v>0.1101</v>
      </c>
      <c r="CO289" s="27">
        <f t="shared" si="1361"/>
        <v>0.1101</v>
      </c>
      <c r="CP289" s="28"/>
      <c r="CQ289" s="29">
        <v>2.6006</v>
      </c>
      <c r="CR289" s="27">
        <f t="shared" si="1384"/>
        <v>0</v>
      </c>
      <c r="CS289" s="27">
        <f t="shared" si="1384"/>
        <v>0.1101</v>
      </c>
      <c r="CT289" s="27">
        <f t="shared" si="1363"/>
        <v>0.1101</v>
      </c>
      <c r="CU289" s="28"/>
      <c r="CV289" s="29">
        <v>5.6712999999999996</v>
      </c>
      <c r="CW289" s="27">
        <f t="shared" si="1364"/>
        <v>0</v>
      </c>
      <c r="CX289" s="27">
        <f t="shared" si="1312"/>
        <v>7.5700000000000003E-2</v>
      </c>
      <c r="CY289" s="27">
        <f t="shared" si="1365"/>
        <v>7.5700000000000003E-2</v>
      </c>
      <c r="CZ289" s="28"/>
      <c r="DA289" s="29">
        <v>6.0526999999999997</v>
      </c>
      <c r="DB289" s="27">
        <f t="shared" si="1385"/>
        <v>0</v>
      </c>
      <c r="DC289" s="29">
        <f t="shared" si="1385"/>
        <v>7.5700000000000003E-2</v>
      </c>
      <c r="DD289" s="27">
        <f t="shared" si="1367"/>
        <v>7.5700000000000003E-2</v>
      </c>
      <c r="DE289" s="27"/>
      <c r="DF289" s="29">
        <v>20.794499999999999</v>
      </c>
      <c r="DG289" s="27">
        <f t="shared" si="1368"/>
        <v>0.14749999999999999</v>
      </c>
      <c r="DH289" s="27">
        <f t="shared" si="1369"/>
        <v>0</v>
      </c>
      <c r="DI289" s="27">
        <f t="shared" si="1318"/>
        <v>3.4299999999999997E-2</v>
      </c>
      <c r="DJ289" s="27">
        <f t="shared" si="1370"/>
        <v>3.4299999999999997E-2</v>
      </c>
      <c r="DK289" s="28"/>
      <c r="DL289" s="29">
        <v>21.175899999999999</v>
      </c>
      <c r="DM289" s="27">
        <f t="shared" si="1386"/>
        <v>0.14749999999999999</v>
      </c>
      <c r="DN289" s="27">
        <f t="shared" si="1386"/>
        <v>0</v>
      </c>
      <c r="DO289" s="27">
        <f t="shared" si="1386"/>
        <v>3.4299999999999997E-2</v>
      </c>
      <c r="DP289" s="27">
        <f t="shared" si="1372"/>
        <v>3.4299999999999997E-2</v>
      </c>
      <c r="DQ289" s="27"/>
      <c r="DR289" s="29">
        <v>128.8603</v>
      </c>
      <c r="DS289" s="27">
        <f t="shared" si="1373"/>
        <v>8.3299999999999999E-2</v>
      </c>
      <c r="DT289" s="27">
        <f t="shared" si="1374"/>
        <v>0</v>
      </c>
      <c r="DU289" s="29">
        <f t="shared" si="1324"/>
        <v>2.7799999999999998E-2</v>
      </c>
      <c r="DV289" s="27">
        <f t="shared" si="1375"/>
        <v>2.7799999999999998E-2</v>
      </c>
      <c r="DW289" s="28"/>
      <c r="DX289" s="29">
        <v>129.24170000000001</v>
      </c>
      <c r="DY289" s="27">
        <f t="shared" si="1387"/>
        <v>8.3299999999999999E-2</v>
      </c>
      <c r="DZ289" s="27">
        <f t="shared" si="1387"/>
        <v>0</v>
      </c>
      <c r="EA289" s="27">
        <f t="shared" si="1387"/>
        <v>2.7799999999999998E-2</v>
      </c>
      <c r="EB289" s="27">
        <f t="shared" si="1377"/>
        <v>2.7799999999999998E-2</v>
      </c>
      <c r="EC289" s="27"/>
      <c r="ED289" s="27"/>
      <c r="EE289" s="27"/>
      <c r="EF289" s="27"/>
      <c r="EG289" s="27"/>
      <c r="EH289" s="27"/>
      <c r="EI289" s="27"/>
      <c r="EJ289" s="127" t="s">
        <v>30</v>
      </c>
      <c r="EK289" s="127"/>
      <c r="EL289" s="127"/>
      <c r="EM289" s="127"/>
      <c r="EN289" s="127"/>
      <c r="EO289" s="31"/>
      <c r="EP289" s="29">
        <v>2.6006</v>
      </c>
      <c r="EQ289" s="27">
        <v>0</v>
      </c>
      <c r="ER289" s="27">
        <v>0</v>
      </c>
      <c r="ES289" s="27">
        <f t="shared" si="1328"/>
        <v>0.1101</v>
      </c>
      <c r="ET289" s="27">
        <f t="shared" si="1378"/>
        <v>0.1101</v>
      </c>
      <c r="EU289" s="31"/>
      <c r="EV289" s="29">
        <v>6.0526999999999997</v>
      </c>
      <c r="EW289" s="27">
        <v>0</v>
      </c>
      <c r="EX289" s="27">
        <v>0</v>
      </c>
      <c r="EY289" s="27">
        <f t="shared" si="1330"/>
        <v>7.5700000000000003E-2</v>
      </c>
      <c r="EZ289" s="27">
        <f t="shared" si="1379"/>
        <v>7.5700000000000003E-2</v>
      </c>
      <c r="FA289" s="31"/>
      <c r="FB289" s="29">
        <v>21.175899999999999</v>
      </c>
      <c r="FC289" s="27">
        <v>0.14749999999999999</v>
      </c>
      <c r="FD289" s="27">
        <v>0</v>
      </c>
      <c r="FE289" s="27">
        <f t="shared" si="1332"/>
        <v>3.4299999999999997E-2</v>
      </c>
      <c r="FF289" s="27">
        <f t="shared" si="1380"/>
        <v>3.4299999999999997E-2</v>
      </c>
      <c r="FG289" s="31"/>
      <c r="FH289" s="29">
        <v>129.24170000000001</v>
      </c>
      <c r="FI289" s="27">
        <v>8.3299999999999999E-2</v>
      </c>
      <c r="FJ289" s="27">
        <v>0</v>
      </c>
      <c r="FK289" s="27">
        <f t="shared" si="1334"/>
        <v>2.7799999999999998E-2</v>
      </c>
      <c r="FL289" s="27">
        <f t="shared" si="1381"/>
        <v>2.7799999999999998E-2</v>
      </c>
      <c r="FM289" s="31"/>
      <c r="FN289" s="32">
        <f t="shared" si="1336"/>
        <v>12</v>
      </c>
      <c r="FO289" s="32">
        <f t="shared" si="1337"/>
        <v>2014</v>
      </c>
    </row>
    <row r="290" spans="2:274" s="50" customFormat="1" ht="15" x14ac:dyDescent="0.2">
      <c r="B290" s="37"/>
      <c r="C290" s="37"/>
      <c r="D290" s="38"/>
      <c r="E290" s="62" t="s">
        <v>42</v>
      </c>
      <c r="F290" s="38"/>
      <c r="G290" s="40"/>
      <c r="H290" s="38"/>
      <c r="I290" s="38"/>
      <c r="J290" s="62" t="str">
        <f>E290</f>
        <v>Rates changed on January 1, 2015 in UR-123</v>
      </c>
      <c r="L290" s="38"/>
      <c r="M290" s="38"/>
      <c r="N290" s="38"/>
      <c r="O290" s="64" t="str">
        <f>J290</f>
        <v>Rates changed on January 1, 2015 in UR-123</v>
      </c>
      <c r="P290" s="63"/>
      <c r="R290" s="38"/>
      <c r="S290" s="38"/>
      <c r="T290" s="64" t="str">
        <f>O290</f>
        <v>Rates changed on January 1, 2015 in UR-123</v>
      </c>
      <c r="U290" s="38"/>
      <c r="V290" s="38"/>
      <c r="X290" s="38"/>
      <c r="Y290" s="64" t="str">
        <f>T290</f>
        <v>Rates changed on January 1, 2015 in UR-123</v>
      </c>
      <c r="Z290" s="38"/>
      <c r="AA290" s="38"/>
      <c r="AB290" s="38"/>
      <c r="AD290" s="64" t="str">
        <f>Y290</f>
        <v>Rates changed on January 1, 2015 in UR-123</v>
      </c>
      <c r="AE290" s="39"/>
      <c r="AF290" s="40"/>
      <c r="AG290" s="38"/>
      <c r="AH290" s="38"/>
      <c r="BB290" s="54" t="str">
        <f>AD290</f>
        <v>Rates changed on January 1, 2015 in UR-123</v>
      </c>
      <c r="BC290" s="38"/>
      <c r="BD290" s="38"/>
      <c r="BE290" s="38"/>
      <c r="BF290" s="38"/>
      <c r="BG290" s="64" t="str">
        <f>AD290</f>
        <v>Rates changed on January 1, 2015 in UR-123</v>
      </c>
      <c r="BH290" s="39"/>
      <c r="BI290" s="38"/>
      <c r="BJ290" s="38"/>
      <c r="BK290" s="38"/>
      <c r="BL290" s="64" t="str">
        <f>BG290</f>
        <v>Rates changed on January 1, 2015 in UR-123</v>
      </c>
      <c r="BT290" s="39"/>
      <c r="BU290" s="41"/>
      <c r="BV290" s="41"/>
      <c r="BW290" s="65" t="str">
        <f>BL290</f>
        <v>Rates changed on January 1, 2015 in UR-123</v>
      </c>
      <c r="BY290" s="41"/>
      <c r="BZ290" s="54"/>
      <c r="CA290" s="38"/>
      <c r="CB290" s="64" t="str">
        <f>BW290</f>
        <v>Rates changed on January 1, 2015 in UR-123</v>
      </c>
      <c r="CD290" s="38"/>
      <c r="CE290" s="43"/>
      <c r="CF290" s="42"/>
      <c r="CG290" s="66" t="str">
        <f>CB290</f>
        <v>Rates changed on January 1, 2015 in UR-123</v>
      </c>
      <c r="CI290" s="38"/>
      <c r="CJ290" s="38"/>
      <c r="CK290" s="43"/>
      <c r="CL290" s="66" t="str">
        <f>CG290</f>
        <v>Rates changed on January 1, 2015 in UR-123</v>
      </c>
      <c r="CN290" s="40"/>
      <c r="CO290" s="40"/>
      <c r="CP290" s="45"/>
      <c r="CQ290" s="66" t="str">
        <f>CL290</f>
        <v>Rates changed on January 1, 2015 in UR-123</v>
      </c>
      <c r="CR290" s="40"/>
      <c r="CT290" s="40"/>
      <c r="CU290" s="45"/>
      <c r="CV290" s="66" t="str">
        <f>CQ290</f>
        <v>Rates changed on January 1, 2015 in UR-123</v>
      </c>
      <c r="CW290" s="40"/>
      <c r="CX290" s="40"/>
      <c r="CZ290" s="45"/>
      <c r="DA290" s="66" t="str">
        <f>CV290</f>
        <v>Rates changed on January 1, 2015 in UR-123</v>
      </c>
      <c r="DB290" s="40"/>
      <c r="DC290" s="46"/>
      <c r="DD290" s="40"/>
      <c r="DF290" s="66" t="str">
        <f>DA290</f>
        <v>Rates changed on January 1, 2015 in UR-123</v>
      </c>
      <c r="DG290" s="40"/>
      <c r="DH290" s="40"/>
      <c r="DI290" s="40"/>
      <c r="DJ290" s="66" t="str">
        <f>DF290</f>
        <v>Rates changed on January 1, 2015 in UR-123</v>
      </c>
      <c r="DK290" s="45"/>
      <c r="DL290" s="47"/>
      <c r="DM290" s="40"/>
      <c r="DN290" s="40"/>
      <c r="DO290" s="66" t="str">
        <f>DJ290</f>
        <v>Rates changed on January 1, 2015 in UR-123</v>
      </c>
      <c r="DP290" s="40"/>
      <c r="DQ290" s="40"/>
      <c r="DR290" s="54"/>
      <c r="DS290" s="66" t="str">
        <f>DO290</f>
        <v>Rates changed on January 1, 2015 in UR-123</v>
      </c>
      <c r="DU290" s="46"/>
      <c r="DV290" s="40"/>
      <c r="DW290" s="66" t="str">
        <f>DS290</f>
        <v>Rates changed on January 1, 2015 in UR-123</v>
      </c>
      <c r="DX290" s="44"/>
      <c r="DZ290" s="66"/>
      <c r="EA290" s="40"/>
      <c r="EB290" s="67" t="str">
        <f>DS290</f>
        <v>Rates changed on January 1, 2015 in UR-123</v>
      </c>
      <c r="EC290" s="40"/>
      <c r="ED290" s="40"/>
      <c r="EE290" s="40"/>
      <c r="EF290" s="40"/>
      <c r="EG290" s="40"/>
      <c r="EH290" s="40"/>
      <c r="EI290" s="40"/>
      <c r="EK290" s="41"/>
      <c r="EL290" s="67" t="str">
        <f>EB290</f>
        <v>Rates changed on January 1, 2015 in UR-123</v>
      </c>
      <c r="EM290" s="41"/>
      <c r="EN290" s="41"/>
      <c r="EP290" s="67" t="str">
        <f>EL290</f>
        <v>Rates changed on January 1, 2015 in UR-123</v>
      </c>
      <c r="EQ290" s="38"/>
      <c r="ER290" s="38"/>
      <c r="ES290" s="38"/>
      <c r="ET290" s="67" t="str">
        <f>EP290</f>
        <v>Rates changed on January 1, 2015 in UR-123</v>
      </c>
      <c r="EU290" s="41"/>
      <c r="EV290" s="42"/>
      <c r="EW290" s="38"/>
      <c r="EX290" s="67" t="str">
        <f>ET290</f>
        <v>Rates changed on January 1, 2015 in UR-123</v>
      </c>
      <c r="EZ290" s="38"/>
      <c r="FA290" s="41"/>
      <c r="FB290" s="67" t="str">
        <f>EX290</f>
        <v>Rates changed on January 1, 2015 in UR-123</v>
      </c>
      <c r="FC290" s="38"/>
      <c r="FE290" s="38"/>
      <c r="FF290" s="67" t="str">
        <f>FB290</f>
        <v>Rates changed on January 1, 2015 in UR-123</v>
      </c>
      <c r="FG290" s="41"/>
      <c r="FH290" s="42"/>
      <c r="FJ290" s="67" t="str">
        <f>FF290</f>
        <v>Rates changed on January 1, 2015 in UR-123</v>
      </c>
      <c r="FK290" s="38"/>
      <c r="FL290" s="38"/>
      <c r="FM290" s="48"/>
      <c r="FN290" s="49"/>
      <c r="FO290" s="49"/>
      <c r="FP290" s="51"/>
      <c r="FQ290" s="51"/>
      <c r="FR290" s="51"/>
      <c r="FS290" s="51"/>
      <c r="FT290" s="51"/>
      <c r="FU290" s="51"/>
      <c r="FV290" s="51"/>
      <c r="FW290" s="51"/>
      <c r="FX290" s="51"/>
      <c r="FY290" s="51"/>
      <c r="FZ290" s="51"/>
      <c r="GA290" s="51"/>
      <c r="GB290" s="51"/>
      <c r="GC290" s="51"/>
      <c r="GD290" s="51"/>
      <c r="GE290" s="51"/>
      <c r="GF290" s="51"/>
      <c r="GG290" s="51"/>
      <c r="GH290" s="51"/>
      <c r="GI290" s="51"/>
      <c r="GJ290" s="51"/>
      <c r="GK290" s="51"/>
      <c r="GL290" s="51"/>
      <c r="GM290" s="51"/>
      <c r="GN290" s="51"/>
      <c r="GO290" s="51"/>
      <c r="GP290" s="51"/>
      <c r="GQ290" s="51"/>
      <c r="GR290" s="51"/>
      <c r="GS290" s="51"/>
      <c r="GT290" s="51"/>
      <c r="GU290" s="51"/>
      <c r="GV290" s="51"/>
      <c r="GW290" s="51"/>
      <c r="GX290" s="51"/>
      <c r="GY290" s="51"/>
      <c r="GZ290" s="51"/>
      <c r="HA290" s="51"/>
      <c r="HB290" s="51"/>
      <c r="HC290" s="51"/>
      <c r="HD290" s="51"/>
      <c r="HE290" s="51"/>
      <c r="HF290" s="51"/>
      <c r="HG290" s="51"/>
      <c r="HH290" s="51"/>
      <c r="HI290" s="51"/>
      <c r="HJ290" s="51"/>
      <c r="HK290" s="51"/>
      <c r="HL290" s="51"/>
      <c r="HM290" s="51"/>
      <c r="HN290" s="51"/>
      <c r="HO290" s="51"/>
      <c r="HP290" s="51"/>
      <c r="HQ290" s="51"/>
      <c r="HR290" s="51"/>
      <c r="HS290" s="51"/>
      <c r="HT290" s="51"/>
      <c r="HU290" s="51"/>
      <c r="HV290" s="51"/>
      <c r="HW290" s="51"/>
      <c r="HX290" s="51"/>
      <c r="HY290" s="51"/>
      <c r="HZ290" s="51"/>
      <c r="IA290" s="51"/>
      <c r="IB290" s="51"/>
      <c r="IC290" s="51"/>
      <c r="ID290" s="51"/>
      <c r="IE290" s="51"/>
      <c r="IF290" s="51"/>
      <c r="IG290" s="51"/>
      <c r="IH290" s="51"/>
      <c r="II290" s="51"/>
      <c r="IJ290" s="51"/>
      <c r="IK290" s="51"/>
      <c r="IL290" s="51"/>
      <c r="IM290" s="51"/>
      <c r="IN290" s="51"/>
      <c r="IO290" s="51"/>
      <c r="IP290" s="51"/>
      <c r="IQ290" s="51"/>
      <c r="IR290" s="51"/>
      <c r="IS290" s="51"/>
      <c r="IT290" s="51"/>
      <c r="IU290" s="51"/>
      <c r="IV290" s="51"/>
      <c r="IW290" s="51"/>
      <c r="IX290" s="51"/>
      <c r="IY290" s="51"/>
      <c r="IZ290" s="51"/>
      <c r="JA290" s="51"/>
      <c r="JB290" s="51"/>
      <c r="JC290" s="51"/>
      <c r="JD290" s="51"/>
      <c r="JE290" s="51"/>
      <c r="JF290" s="51"/>
      <c r="JG290" s="51"/>
      <c r="JH290" s="51"/>
      <c r="JI290" s="51"/>
      <c r="JJ290" s="51"/>
      <c r="JK290" s="51"/>
      <c r="JL290" s="51"/>
      <c r="JM290" s="51"/>
      <c r="JN290" s="51"/>
    </row>
    <row r="291" spans="2:274" s="74" customFormat="1" ht="15" x14ac:dyDescent="0.2">
      <c r="B291" s="73">
        <v>2015</v>
      </c>
      <c r="C291" s="73">
        <v>1</v>
      </c>
      <c r="D291" s="63"/>
      <c r="E291" s="68">
        <v>0.55889999999999995</v>
      </c>
      <c r="F291" s="69">
        <v>0.51319999999999999</v>
      </c>
      <c r="G291" s="63">
        <f t="shared" ref="G291:G302" si="1388">0.0327+0.0005+0.0196</f>
        <v>5.28E-2</v>
      </c>
      <c r="H291" s="63">
        <f t="shared" ref="H291:H296" si="1389">(F291+G291)</f>
        <v>0.56599999999999995</v>
      </c>
      <c r="I291" s="63"/>
      <c r="J291" s="68">
        <v>0.55889999999999995</v>
      </c>
      <c r="K291" s="63">
        <f t="shared" ref="K291:K296" si="1390">+F291</f>
        <v>0.51319999999999999</v>
      </c>
      <c r="L291" s="63">
        <f t="shared" ref="L291:L302" si="1391">0.0327+0.0005+0.0196</f>
        <v>5.28E-2</v>
      </c>
      <c r="M291" s="63">
        <f t="shared" ref="M291:M296" si="1392">(K291+L291)</f>
        <v>0.56599999999999995</v>
      </c>
      <c r="N291" s="63"/>
      <c r="O291" s="68">
        <v>0.98629999999999995</v>
      </c>
      <c r="P291" s="63">
        <f t="shared" ref="P291:P296" si="1393">+F291</f>
        <v>0.51319999999999999</v>
      </c>
      <c r="Q291" s="63">
        <f t="shared" ref="Q291:Q302" si="1394">0.0838+0.0005+0.0162</f>
        <v>0.10050000000000001</v>
      </c>
      <c r="R291" s="63">
        <f t="shared" ref="R291:R296" si="1395">(P291+Q291)</f>
        <v>0.61370000000000002</v>
      </c>
      <c r="S291" s="63"/>
      <c r="T291" s="68">
        <v>4.9314999999999998</v>
      </c>
      <c r="U291" s="63">
        <f t="shared" ref="U291:U296" si="1396">+P291</f>
        <v>0.51319999999999999</v>
      </c>
      <c r="V291" s="63">
        <f t="shared" ref="V291:V302" si="1397">0.0619+0.0005+0.0149</f>
        <v>7.7299999999999994E-2</v>
      </c>
      <c r="W291" s="63">
        <f t="shared" ref="W291:W296" si="1398">(U291+V291)</f>
        <v>0.59050000000000002</v>
      </c>
      <c r="X291" s="63"/>
      <c r="Y291" s="68">
        <v>20.778099999999998</v>
      </c>
      <c r="Z291" s="63">
        <v>0.14749999999999999</v>
      </c>
      <c r="AA291" s="63">
        <f t="shared" ref="AA291:AA296" si="1399">+U291</f>
        <v>0.51319999999999999</v>
      </c>
      <c r="AB291" s="63">
        <f t="shared" ref="AB291:AB302" si="1400">0.0342+0.0005+0.0115</f>
        <v>4.6200000000000005E-2</v>
      </c>
      <c r="AC291" s="63">
        <f t="shared" ref="AC291:AC296" si="1401">(AA291+AB291)</f>
        <v>0.55940000000000001</v>
      </c>
      <c r="AD291" s="63"/>
      <c r="AE291" s="68">
        <v>5.3259999999999996</v>
      </c>
      <c r="AF291" s="69">
        <v>0.40260000000000001</v>
      </c>
      <c r="AG291" s="63">
        <f t="shared" ref="AG291:AG302" si="1402">0.0708+0.0005+0.0126</f>
        <v>8.3900000000000002E-2</v>
      </c>
      <c r="AH291" s="63">
        <f t="shared" ref="AH291:AH296" si="1403">(AF291+AG291)</f>
        <v>0.48650000000000004</v>
      </c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8">
        <v>20.778099999999998</v>
      </c>
      <c r="BC291" s="63">
        <f t="shared" ref="BC291:BC302" si="1404">Z291</f>
        <v>0.14749999999999999</v>
      </c>
      <c r="BD291" s="63">
        <f t="shared" ref="BD291:BD302" si="1405">+AF291</f>
        <v>0.40260000000000001</v>
      </c>
      <c r="BE291" s="63">
        <f t="shared" ref="BE291:BE302" si="1406">0.0342+0.0005+0.0105</f>
        <v>4.5200000000000004E-2</v>
      </c>
      <c r="BF291" s="63">
        <f t="shared" ref="BF291:BF296" si="1407">(BD291+BE291)</f>
        <v>0.44780000000000003</v>
      </c>
      <c r="BG291" s="63"/>
      <c r="BH291" s="68">
        <v>128.02189999999999</v>
      </c>
      <c r="BI291" s="63">
        <v>0.1</v>
      </c>
      <c r="BJ291" s="63">
        <f t="shared" ref="BJ291:BJ296" si="1408">+BD291</f>
        <v>0.40260000000000001</v>
      </c>
      <c r="BK291" s="63">
        <f t="shared" ref="BK291:BK302" si="1409">0.0215+0.0005+0.0066</f>
        <v>2.86E-2</v>
      </c>
      <c r="BL291" s="63">
        <f t="shared" ref="BL291:BL296" si="1410">(BJ291+BK291)</f>
        <v>0.43120000000000003</v>
      </c>
      <c r="BM291" s="63"/>
      <c r="BN291" s="63"/>
      <c r="BO291" s="63"/>
      <c r="BP291" s="63"/>
      <c r="BQ291" s="63"/>
      <c r="BR291" s="63"/>
      <c r="BS291" s="63"/>
      <c r="BT291" s="131" t="s">
        <v>30</v>
      </c>
      <c r="BU291" s="131"/>
      <c r="BV291" s="131"/>
      <c r="BW291" s="131"/>
      <c r="BX291" s="131"/>
      <c r="BY291" s="75"/>
      <c r="BZ291" s="68">
        <v>5.3259999999999996</v>
      </c>
      <c r="CA291" s="63">
        <v>0</v>
      </c>
      <c r="CB291" s="63">
        <f t="shared" ref="CB291:CB296" si="1411">+BJ291</f>
        <v>0.40260000000000001</v>
      </c>
      <c r="CC291" s="63">
        <f t="shared" ref="CC291:CC302" si="1412">0.0708+0.0005+0.0126</f>
        <v>8.3900000000000002E-2</v>
      </c>
      <c r="CD291" s="63">
        <f t="shared" ref="CD291:CD296" si="1413">CB291+CC291</f>
        <v>0.48650000000000004</v>
      </c>
      <c r="CE291" s="71"/>
      <c r="CF291" s="68">
        <v>230.36709999999999</v>
      </c>
      <c r="CG291" s="63">
        <v>6.6199999999999995E-2</v>
      </c>
      <c r="CH291" s="63">
        <f t="shared" ref="CH291:CH296" si="1414">CB291</f>
        <v>0.40260000000000001</v>
      </c>
      <c r="CI291" s="63">
        <f t="shared" ref="CI291:CI302" si="1415">0.0131+0.0005+0.008</f>
        <v>2.1600000000000001E-2</v>
      </c>
      <c r="CJ291" s="63">
        <f t="shared" ref="CJ291:CJ296" si="1416">CH291+CI291</f>
        <v>0.42420000000000002</v>
      </c>
      <c r="CK291" s="71"/>
      <c r="CL291" s="68">
        <v>2.2191999999999998</v>
      </c>
      <c r="CM291" s="63">
        <v>0</v>
      </c>
      <c r="CN291" s="63">
        <v>9.3200000000000005E-2</v>
      </c>
      <c r="CO291" s="63">
        <f t="shared" ref="CO291:CO296" si="1417">(CM291+CN291)</f>
        <v>9.3200000000000005E-2</v>
      </c>
      <c r="CP291" s="71"/>
      <c r="CQ291" s="68">
        <v>2.6137000000000001</v>
      </c>
      <c r="CR291" s="63">
        <f t="shared" ref="CR291:CS293" si="1418">+CM291</f>
        <v>0</v>
      </c>
      <c r="CS291" s="63">
        <f t="shared" si="1418"/>
        <v>9.3200000000000005E-2</v>
      </c>
      <c r="CT291" s="63">
        <f t="shared" ref="CT291:CT296" si="1419">(CR291+CS291)</f>
        <v>9.3200000000000005E-2</v>
      </c>
      <c r="CU291" s="71"/>
      <c r="CV291" s="68">
        <v>6.1643999999999997</v>
      </c>
      <c r="CW291" s="63">
        <f t="shared" ref="CW291:CW296" si="1420">+CR291</f>
        <v>0</v>
      </c>
      <c r="CX291" s="63">
        <v>7.1300000000000002E-2</v>
      </c>
      <c r="CY291" s="63">
        <f t="shared" ref="CY291:CY296" si="1421">(CW291+CX291)</f>
        <v>7.1300000000000002E-2</v>
      </c>
      <c r="CZ291" s="71"/>
      <c r="DA291" s="68">
        <v>6.5589000000000004</v>
      </c>
      <c r="DB291" s="63">
        <f t="shared" ref="DB291:DC293" si="1422">+CW291</f>
        <v>0</v>
      </c>
      <c r="DC291" s="68">
        <f t="shared" si="1422"/>
        <v>7.1300000000000002E-2</v>
      </c>
      <c r="DD291" s="63">
        <f t="shared" ref="DD291:DD296" si="1423">(DB291+DC291)</f>
        <v>7.1300000000000002E-2</v>
      </c>
      <c r="DE291" s="63"/>
      <c r="DF291" s="68">
        <v>21.616499999999998</v>
      </c>
      <c r="DG291" s="63">
        <f t="shared" ref="DG291:DG296" si="1424">+BC291</f>
        <v>0.14749999999999999</v>
      </c>
      <c r="DH291" s="63">
        <f t="shared" ref="DH291:DH296" si="1425">+DB291</f>
        <v>0</v>
      </c>
      <c r="DI291" s="63">
        <v>3.4700000000000002E-2</v>
      </c>
      <c r="DJ291" s="63">
        <f t="shared" ref="DJ291:DJ296" si="1426">(DH291+DI291)</f>
        <v>3.4700000000000002E-2</v>
      </c>
      <c r="DK291" s="71"/>
      <c r="DL291" s="68">
        <v>22.010999999999999</v>
      </c>
      <c r="DM291" s="63">
        <f t="shared" ref="DM291:DO292" si="1427">+DG291</f>
        <v>0.14749999999999999</v>
      </c>
      <c r="DN291" s="63">
        <f t="shared" si="1427"/>
        <v>0</v>
      </c>
      <c r="DO291" s="63">
        <f t="shared" si="1427"/>
        <v>3.4700000000000002E-2</v>
      </c>
      <c r="DP291" s="63">
        <f t="shared" ref="DP291:DP296" si="1428">(DN291+DO291)</f>
        <v>3.4700000000000002E-2</v>
      </c>
      <c r="DQ291" s="63"/>
      <c r="DR291" s="68">
        <v>128.8603</v>
      </c>
      <c r="DS291" s="63">
        <f t="shared" ref="DS291:DS296" si="1429">+BI291</f>
        <v>0.1</v>
      </c>
      <c r="DT291" s="63">
        <f t="shared" ref="DT291:DT296" si="1430">+DN291</f>
        <v>0</v>
      </c>
      <c r="DU291" s="68">
        <v>2.1999999999999999E-2</v>
      </c>
      <c r="DV291" s="63">
        <f t="shared" ref="DV291:DV296" si="1431">(DT291+DU291)</f>
        <v>2.1999999999999999E-2</v>
      </c>
      <c r="DW291" s="71"/>
      <c r="DX291" s="68">
        <v>129.25479999999999</v>
      </c>
      <c r="DY291" s="63">
        <f t="shared" ref="DY291:EA292" si="1432">+DS291</f>
        <v>0.1</v>
      </c>
      <c r="DZ291" s="63">
        <f t="shared" si="1432"/>
        <v>0</v>
      </c>
      <c r="EA291" s="63">
        <f t="shared" si="1432"/>
        <v>2.1999999999999999E-2</v>
      </c>
      <c r="EB291" s="63">
        <f t="shared" ref="EB291:EB296" si="1433">(DZ291+EA291)</f>
        <v>2.1999999999999999E-2</v>
      </c>
      <c r="EC291" s="63"/>
      <c r="ED291" s="63"/>
      <c r="EE291" s="63"/>
      <c r="EF291" s="63"/>
      <c r="EG291" s="63"/>
      <c r="EH291" s="63"/>
      <c r="EI291" s="63"/>
      <c r="EJ291" s="131" t="s">
        <v>30</v>
      </c>
      <c r="EK291" s="131"/>
      <c r="EL291" s="131"/>
      <c r="EM291" s="131"/>
      <c r="EN291" s="131"/>
      <c r="EO291" s="75"/>
      <c r="EP291" s="68">
        <v>2.6137000000000001</v>
      </c>
      <c r="EQ291" s="63">
        <v>0</v>
      </c>
      <c r="ER291" s="63">
        <v>0</v>
      </c>
      <c r="ES291" s="63">
        <v>9.3200000000000005E-2</v>
      </c>
      <c r="ET291" s="63">
        <f t="shared" ref="ET291:ET296" si="1434">ER291+ES291</f>
        <v>9.3200000000000005E-2</v>
      </c>
      <c r="EU291" s="75"/>
      <c r="EV291" s="68">
        <v>6.5589000000000004</v>
      </c>
      <c r="EW291" s="63">
        <v>0</v>
      </c>
      <c r="EX291" s="63">
        <v>0</v>
      </c>
      <c r="EY291" s="63">
        <v>7.1300000000000002E-2</v>
      </c>
      <c r="EZ291" s="63">
        <f t="shared" ref="EZ291:EZ296" si="1435">EX291+EY291</f>
        <v>7.1300000000000002E-2</v>
      </c>
      <c r="FA291" s="75"/>
      <c r="FB291" s="68">
        <v>21.010999999999999</v>
      </c>
      <c r="FC291" s="63">
        <v>0.14749999999999999</v>
      </c>
      <c r="FD291" s="63">
        <v>0</v>
      </c>
      <c r="FE291" s="63">
        <v>3.4700000000000002E-2</v>
      </c>
      <c r="FF291" s="63">
        <f t="shared" ref="FF291:FF296" si="1436">FD291+FE291</f>
        <v>3.4700000000000002E-2</v>
      </c>
      <c r="FG291" s="75"/>
      <c r="FH291" s="68">
        <v>129.25479999999999</v>
      </c>
      <c r="FI291" s="63">
        <v>0.1</v>
      </c>
      <c r="FJ291" s="63">
        <v>0</v>
      </c>
      <c r="FK291" s="63">
        <v>2.1999999999999999E-2</v>
      </c>
      <c r="FL291" s="63">
        <f t="shared" ref="FL291:FL296" si="1437">FJ291+FK291</f>
        <v>2.1999999999999999E-2</v>
      </c>
      <c r="FM291" s="75"/>
      <c r="FN291" s="73">
        <f t="shared" ref="FN291:FN302" si="1438">+C291</f>
        <v>1</v>
      </c>
      <c r="FO291" s="73">
        <f t="shared" ref="FO291:FO302" si="1439">+B291</f>
        <v>2015</v>
      </c>
      <c r="FP291" s="51"/>
      <c r="FQ291" s="51"/>
      <c r="FR291" s="51"/>
      <c r="FS291" s="51"/>
      <c r="FT291" s="51"/>
      <c r="FU291" s="51"/>
      <c r="FV291" s="51"/>
      <c r="FW291" s="51"/>
      <c r="FX291" s="51"/>
      <c r="FY291" s="51"/>
      <c r="FZ291" s="51"/>
      <c r="GA291" s="51"/>
      <c r="GB291" s="51"/>
      <c r="GC291" s="51"/>
      <c r="GD291" s="51"/>
      <c r="GE291" s="51"/>
      <c r="GF291" s="51"/>
      <c r="GG291" s="51"/>
      <c r="GH291" s="51"/>
      <c r="GI291" s="51"/>
      <c r="GJ291" s="51"/>
      <c r="GK291" s="51"/>
      <c r="GL291" s="51"/>
      <c r="GM291" s="51"/>
      <c r="GN291" s="51"/>
      <c r="GO291" s="51"/>
      <c r="GP291" s="51"/>
      <c r="GQ291" s="51"/>
      <c r="GR291" s="51"/>
      <c r="GS291" s="51"/>
      <c r="GT291" s="51"/>
      <c r="GU291" s="51"/>
      <c r="GV291" s="51"/>
      <c r="GW291" s="51"/>
      <c r="GX291" s="51"/>
      <c r="GY291" s="51"/>
      <c r="GZ291" s="51"/>
      <c r="HA291" s="51"/>
      <c r="HB291" s="51"/>
      <c r="HC291" s="51"/>
      <c r="HD291" s="51"/>
      <c r="HE291" s="51"/>
      <c r="HF291" s="51"/>
      <c r="HG291" s="51"/>
      <c r="HH291" s="51"/>
      <c r="HI291" s="51"/>
      <c r="HJ291" s="51"/>
      <c r="HK291" s="51"/>
      <c r="HL291" s="51"/>
      <c r="HM291" s="51"/>
      <c r="HN291" s="51"/>
      <c r="HO291" s="51"/>
      <c r="HP291" s="51"/>
      <c r="HQ291" s="51"/>
      <c r="HR291" s="51"/>
      <c r="HS291" s="51"/>
      <c r="HT291" s="51"/>
      <c r="HU291" s="51"/>
      <c r="HV291" s="51"/>
      <c r="HW291" s="51"/>
      <c r="HX291" s="51"/>
      <c r="HY291" s="51"/>
      <c r="HZ291" s="51"/>
      <c r="IA291" s="51"/>
      <c r="IB291" s="51"/>
      <c r="IC291" s="51"/>
      <c r="ID291" s="51"/>
      <c r="IE291" s="51"/>
      <c r="IF291" s="51"/>
      <c r="IG291" s="51"/>
      <c r="IH291" s="51"/>
      <c r="II291" s="51"/>
      <c r="IJ291" s="51"/>
      <c r="IK291" s="51"/>
      <c r="IL291" s="51"/>
      <c r="IM291" s="51"/>
      <c r="IN291" s="51"/>
      <c r="IO291" s="51"/>
      <c r="IP291" s="51"/>
      <c r="IQ291" s="51"/>
      <c r="IR291" s="51"/>
      <c r="IS291" s="51"/>
      <c r="IT291" s="51"/>
      <c r="IU291" s="51"/>
      <c r="IV291" s="51"/>
      <c r="IW291" s="51"/>
      <c r="IX291" s="51"/>
      <c r="IY291" s="51"/>
      <c r="IZ291" s="51"/>
      <c r="JA291" s="51"/>
      <c r="JB291" s="51"/>
      <c r="JC291" s="51"/>
      <c r="JD291" s="51"/>
      <c r="JE291" s="51"/>
      <c r="JF291" s="51"/>
      <c r="JG291" s="51"/>
      <c r="JH291" s="51"/>
      <c r="JI291" s="51"/>
      <c r="JJ291" s="51"/>
      <c r="JK291" s="51"/>
      <c r="JL291" s="51"/>
      <c r="JM291" s="51"/>
      <c r="JN291" s="51"/>
    </row>
    <row r="292" spans="2:274" ht="15" x14ac:dyDescent="0.2">
      <c r="B292" s="32">
        <v>2015</v>
      </c>
      <c r="C292" s="32">
        <v>2</v>
      </c>
      <c r="D292" s="27"/>
      <c r="E292" s="29">
        <v>0.55889999999999995</v>
      </c>
      <c r="F292" s="52">
        <v>0.50819999999999999</v>
      </c>
      <c r="G292" s="27">
        <f t="shared" si="1388"/>
        <v>5.28E-2</v>
      </c>
      <c r="H292" s="27">
        <f t="shared" si="1389"/>
        <v>0.56099999999999994</v>
      </c>
      <c r="I292" s="27"/>
      <c r="J292" s="29">
        <v>0.55889999999999995</v>
      </c>
      <c r="K292" s="27">
        <f t="shared" si="1390"/>
        <v>0.50819999999999999</v>
      </c>
      <c r="L292" s="27">
        <f t="shared" si="1391"/>
        <v>5.28E-2</v>
      </c>
      <c r="M292" s="27">
        <f t="shared" si="1392"/>
        <v>0.56099999999999994</v>
      </c>
      <c r="N292" s="27"/>
      <c r="O292" s="29">
        <v>0.98629999999999995</v>
      </c>
      <c r="P292" s="27">
        <f t="shared" si="1393"/>
        <v>0.50819999999999999</v>
      </c>
      <c r="Q292" s="27">
        <f t="shared" si="1394"/>
        <v>0.10050000000000001</v>
      </c>
      <c r="R292" s="27">
        <f t="shared" si="1395"/>
        <v>0.60870000000000002</v>
      </c>
      <c r="S292" s="27"/>
      <c r="T292" s="29">
        <v>4.9314999999999998</v>
      </c>
      <c r="U292" s="27">
        <f t="shared" si="1396"/>
        <v>0.50819999999999999</v>
      </c>
      <c r="V292" s="27">
        <f t="shared" si="1397"/>
        <v>7.7299999999999994E-2</v>
      </c>
      <c r="W292" s="27">
        <f t="shared" si="1398"/>
        <v>0.58550000000000002</v>
      </c>
      <c r="X292" s="27"/>
      <c r="Y292" s="29">
        <v>20.778099999999998</v>
      </c>
      <c r="Z292" s="27">
        <v>0.14749999999999999</v>
      </c>
      <c r="AA292" s="27">
        <f t="shared" si="1399"/>
        <v>0.50819999999999999</v>
      </c>
      <c r="AB292" s="27">
        <f t="shared" si="1400"/>
        <v>4.6200000000000005E-2</v>
      </c>
      <c r="AC292" s="27">
        <f t="shared" si="1401"/>
        <v>0.5544</v>
      </c>
      <c r="AD292" s="27"/>
      <c r="AE292" s="29">
        <v>5.3259999999999996</v>
      </c>
      <c r="AF292" s="52">
        <v>0.39589999999999997</v>
      </c>
      <c r="AG292" s="27">
        <f t="shared" si="1402"/>
        <v>8.3900000000000002E-2</v>
      </c>
      <c r="AH292" s="27">
        <f t="shared" si="1403"/>
        <v>0.4798</v>
      </c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9">
        <v>20.778099999999998</v>
      </c>
      <c r="BC292" s="27">
        <f t="shared" si="1404"/>
        <v>0.14749999999999999</v>
      </c>
      <c r="BD292" s="27">
        <f t="shared" si="1405"/>
        <v>0.39589999999999997</v>
      </c>
      <c r="BE292" s="27">
        <f t="shared" si="1406"/>
        <v>4.5200000000000004E-2</v>
      </c>
      <c r="BF292" s="27">
        <f t="shared" si="1407"/>
        <v>0.44109999999999999</v>
      </c>
      <c r="BG292" s="27"/>
      <c r="BH292" s="29">
        <v>128.02189999999999</v>
      </c>
      <c r="BI292" s="27">
        <v>0.1</v>
      </c>
      <c r="BJ292" s="27">
        <f t="shared" si="1408"/>
        <v>0.39589999999999997</v>
      </c>
      <c r="BK292" s="27">
        <f t="shared" si="1409"/>
        <v>2.86E-2</v>
      </c>
      <c r="BL292" s="27">
        <f t="shared" si="1410"/>
        <v>0.42449999999999999</v>
      </c>
      <c r="BM292" s="27"/>
      <c r="BN292" s="27"/>
      <c r="BO292" s="27"/>
      <c r="BP292" s="27"/>
      <c r="BQ292" s="27"/>
      <c r="BR292" s="27"/>
      <c r="BS292" s="27"/>
      <c r="BT292" s="127" t="s">
        <v>30</v>
      </c>
      <c r="BU292" s="127"/>
      <c r="BV292" s="127"/>
      <c r="BW292" s="127"/>
      <c r="BX292" s="127"/>
      <c r="BY292" s="31"/>
      <c r="BZ292" s="29">
        <v>5.3259999999999996</v>
      </c>
      <c r="CA292" s="27">
        <v>0</v>
      </c>
      <c r="CB292" s="27">
        <f t="shared" si="1411"/>
        <v>0.39589999999999997</v>
      </c>
      <c r="CC292" s="27">
        <f t="shared" si="1412"/>
        <v>8.3900000000000002E-2</v>
      </c>
      <c r="CD292" s="27">
        <f t="shared" si="1413"/>
        <v>0.4798</v>
      </c>
      <c r="CE292" s="28"/>
      <c r="CF292" s="29">
        <v>230.36709999999999</v>
      </c>
      <c r="CG292" s="27">
        <v>6.6199999999999995E-2</v>
      </c>
      <c r="CH292" s="27">
        <f t="shared" si="1414"/>
        <v>0.39589999999999997</v>
      </c>
      <c r="CI292" s="27">
        <f t="shared" si="1415"/>
        <v>2.1600000000000001E-2</v>
      </c>
      <c r="CJ292" s="27">
        <f t="shared" si="1416"/>
        <v>0.41749999999999998</v>
      </c>
      <c r="CK292" s="28"/>
      <c r="CL292" s="29">
        <v>2.2191999999999998</v>
      </c>
      <c r="CM292" s="27">
        <v>0</v>
      </c>
      <c r="CN292" s="27">
        <v>9.3200000000000005E-2</v>
      </c>
      <c r="CO292" s="27">
        <f t="shared" si="1417"/>
        <v>9.3200000000000005E-2</v>
      </c>
      <c r="CP292" s="28"/>
      <c r="CQ292" s="29">
        <v>2.6137000000000001</v>
      </c>
      <c r="CR292" s="27">
        <f t="shared" si="1418"/>
        <v>0</v>
      </c>
      <c r="CS292" s="27">
        <f t="shared" si="1418"/>
        <v>9.3200000000000005E-2</v>
      </c>
      <c r="CT292" s="27">
        <f t="shared" si="1419"/>
        <v>9.3200000000000005E-2</v>
      </c>
      <c r="CU292" s="28"/>
      <c r="CV292" s="29">
        <v>6.1643999999999997</v>
      </c>
      <c r="CW292" s="27">
        <f t="shared" si="1420"/>
        <v>0</v>
      </c>
      <c r="CX292" s="27">
        <v>7.1300000000000002E-2</v>
      </c>
      <c r="CY292" s="27">
        <f t="shared" si="1421"/>
        <v>7.1300000000000002E-2</v>
      </c>
      <c r="CZ292" s="28"/>
      <c r="DA292" s="29">
        <v>6.5589000000000004</v>
      </c>
      <c r="DB292" s="27">
        <f t="shared" si="1422"/>
        <v>0</v>
      </c>
      <c r="DC292" s="29">
        <f t="shared" si="1422"/>
        <v>7.1300000000000002E-2</v>
      </c>
      <c r="DD292" s="27">
        <f t="shared" si="1423"/>
        <v>7.1300000000000002E-2</v>
      </c>
      <c r="DE292" s="27"/>
      <c r="DF292" s="29">
        <v>21.616499999999998</v>
      </c>
      <c r="DG292" s="27">
        <f t="shared" si="1424"/>
        <v>0.14749999999999999</v>
      </c>
      <c r="DH292" s="27">
        <f t="shared" si="1425"/>
        <v>0</v>
      </c>
      <c r="DI292" s="27">
        <v>3.4700000000000002E-2</v>
      </c>
      <c r="DJ292" s="27">
        <f t="shared" si="1426"/>
        <v>3.4700000000000002E-2</v>
      </c>
      <c r="DK292" s="28"/>
      <c r="DL292" s="29">
        <v>22.010999999999999</v>
      </c>
      <c r="DM292" s="27">
        <f t="shared" si="1427"/>
        <v>0.14749999999999999</v>
      </c>
      <c r="DN292" s="27">
        <f t="shared" si="1427"/>
        <v>0</v>
      </c>
      <c r="DO292" s="27">
        <f t="shared" si="1427"/>
        <v>3.4700000000000002E-2</v>
      </c>
      <c r="DP292" s="27">
        <f t="shared" si="1428"/>
        <v>3.4700000000000002E-2</v>
      </c>
      <c r="DQ292" s="27"/>
      <c r="DR292" s="29">
        <v>128.8603</v>
      </c>
      <c r="DS292" s="27">
        <f t="shared" si="1429"/>
        <v>0.1</v>
      </c>
      <c r="DT292" s="27">
        <f t="shared" si="1430"/>
        <v>0</v>
      </c>
      <c r="DU292" s="29">
        <v>2.1999999999999999E-2</v>
      </c>
      <c r="DV292" s="27">
        <f t="shared" si="1431"/>
        <v>2.1999999999999999E-2</v>
      </c>
      <c r="DW292" s="28"/>
      <c r="DX292" s="29">
        <v>129.25479999999999</v>
      </c>
      <c r="DY292" s="27">
        <f t="shared" si="1432"/>
        <v>0.1</v>
      </c>
      <c r="DZ292" s="27">
        <f t="shared" si="1432"/>
        <v>0</v>
      </c>
      <c r="EA292" s="27">
        <f t="shared" si="1432"/>
        <v>2.1999999999999999E-2</v>
      </c>
      <c r="EB292" s="27">
        <f t="shared" si="1433"/>
        <v>2.1999999999999999E-2</v>
      </c>
      <c r="EC292" s="27"/>
      <c r="ED292" s="27"/>
      <c r="EE292" s="27"/>
      <c r="EF292" s="27"/>
      <c r="EG292" s="27"/>
      <c r="EH292" s="27"/>
      <c r="EI292" s="27"/>
      <c r="EJ292" s="127" t="s">
        <v>30</v>
      </c>
      <c r="EK292" s="127"/>
      <c r="EL292" s="127"/>
      <c r="EM292" s="127"/>
      <c r="EN292" s="127"/>
      <c r="EO292" s="31"/>
      <c r="EP292" s="29">
        <v>2.6137000000000001</v>
      </c>
      <c r="EQ292" s="27">
        <v>0</v>
      </c>
      <c r="ER292" s="27">
        <v>0</v>
      </c>
      <c r="ES292" s="27">
        <v>9.3200000000000005E-2</v>
      </c>
      <c r="ET292" s="27">
        <f t="shared" si="1434"/>
        <v>9.3200000000000005E-2</v>
      </c>
      <c r="EU292" s="31"/>
      <c r="EV292" s="29">
        <v>6.5589000000000004</v>
      </c>
      <c r="EW292" s="27">
        <v>0</v>
      </c>
      <c r="EX292" s="27">
        <v>0</v>
      </c>
      <c r="EY292" s="27">
        <v>7.1300000000000002E-2</v>
      </c>
      <c r="EZ292" s="27">
        <f t="shared" si="1435"/>
        <v>7.1300000000000002E-2</v>
      </c>
      <c r="FA292" s="31"/>
      <c r="FB292" s="29">
        <v>21.010999999999999</v>
      </c>
      <c r="FC292" s="27">
        <v>0.14749999999999999</v>
      </c>
      <c r="FD292" s="27">
        <v>0</v>
      </c>
      <c r="FE292" s="27">
        <v>3.4700000000000002E-2</v>
      </c>
      <c r="FF292" s="27">
        <f t="shared" si="1436"/>
        <v>3.4700000000000002E-2</v>
      </c>
      <c r="FG292" s="31"/>
      <c r="FH292" s="29">
        <v>129.25479999999999</v>
      </c>
      <c r="FI292" s="27">
        <v>0.1</v>
      </c>
      <c r="FJ292" s="27">
        <v>0</v>
      </c>
      <c r="FK292" s="27">
        <v>2.1999999999999999E-2</v>
      </c>
      <c r="FL292" s="27">
        <f t="shared" si="1437"/>
        <v>2.1999999999999999E-2</v>
      </c>
      <c r="FM292" s="31"/>
      <c r="FN292" s="32">
        <f t="shared" si="1438"/>
        <v>2</v>
      </c>
      <c r="FO292" s="32">
        <f t="shared" si="1439"/>
        <v>2015</v>
      </c>
    </row>
    <row r="293" spans="2:274" ht="15" x14ac:dyDescent="0.2">
      <c r="B293" s="32">
        <v>2015</v>
      </c>
      <c r="C293" s="32">
        <v>3</v>
      </c>
      <c r="D293" s="27"/>
      <c r="E293" s="29">
        <v>0.55889999999999995</v>
      </c>
      <c r="F293" s="52">
        <v>0.47399999999999998</v>
      </c>
      <c r="G293" s="27">
        <f t="shared" si="1388"/>
        <v>5.28E-2</v>
      </c>
      <c r="H293" s="27">
        <f t="shared" si="1389"/>
        <v>0.52679999999999993</v>
      </c>
      <c r="I293" s="27"/>
      <c r="J293" s="29">
        <v>0.55889999999999995</v>
      </c>
      <c r="K293" s="27">
        <f t="shared" si="1390"/>
        <v>0.47399999999999998</v>
      </c>
      <c r="L293" s="27">
        <f t="shared" si="1391"/>
        <v>5.28E-2</v>
      </c>
      <c r="M293" s="27">
        <f t="shared" si="1392"/>
        <v>0.52679999999999993</v>
      </c>
      <c r="N293" s="27"/>
      <c r="O293" s="29">
        <v>0.98629999999999995</v>
      </c>
      <c r="P293" s="27">
        <f t="shared" si="1393"/>
        <v>0.47399999999999998</v>
      </c>
      <c r="Q293" s="27">
        <f t="shared" si="1394"/>
        <v>0.10050000000000001</v>
      </c>
      <c r="R293" s="27">
        <f t="shared" si="1395"/>
        <v>0.57450000000000001</v>
      </c>
      <c r="S293" s="27"/>
      <c r="T293" s="29">
        <v>4.9314999999999998</v>
      </c>
      <c r="U293" s="27">
        <f t="shared" si="1396"/>
        <v>0.47399999999999998</v>
      </c>
      <c r="V293" s="27">
        <f t="shared" si="1397"/>
        <v>7.7299999999999994E-2</v>
      </c>
      <c r="W293" s="27">
        <f t="shared" si="1398"/>
        <v>0.55130000000000001</v>
      </c>
      <c r="X293" s="27"/>
      <c r="Y293" s="29">
        <v>20.778099999999998</v>
      </c>
      <c r="Z293" s="27">
        <v>0.14749999999999999</v>
      </c>
      <c r="AA293" s="27">
        <f t="shared" si="1399"/>
        <v>0.47399999999999998</v>
      </c>
      <c r="AB293" s="27">
        <f t="shared" si="1400"/>
        <v>4.6200000000000005E-2</v>
      </c>
      <c r="AC293" s="27">
        <f t="shared" si="1401"/>
        <v>0.5202</v>
      </c>
      <c r="AD293" s="27"/>
      <c r="AE293" s="29">
        <v>5.3259999999999996</v>
      </c>
      <c r="AF293" s="52">
        <v>0.36870000000000003</v>
      </c>
      <c r="AG293" s="27">
        <f t="shared" si="1402"/>
        <v>8.3900000000000002E-2</v>
      </c>
      <c r="AH293" s="27">
        <f t="shared" si="1403"/>
        <v>0.4526</v>
      </c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9">
        <v>20.778099999999998</v>
      </c>
      <c r="BC293" s="27">
        <f t="shared" si="1404"/>
        <v>0.14749999999999999</v>
      </c>
      <c r="BD293" s="27">
        <f t="shared" si="1405"/>
        <v>0.36870000000000003</v>
      </c>
      <c r="BE293" s="27">
        <f t="shared" si="1406"/>
        <v>4.5200000000000004E-2</v>
      </c>
      <c r="BF293" s="27">
        <f t="shared" si="1407"/>
        <v>0.41390000000000005</v>
      </c>
      <c r="BG293" s="27"/>
      <c r="BH293" s="29">
        <v>128.02189999999999</v>
      </c>
      <c r="BI293" s="27">
        <v>0.1</v>
      </c>
      <c r="BJ293" s="27">
        <f t="shared" si="1408"/>
        <v>0.36870000000000003</v>
      </c>
      <c r="BK293" s="27">
        <f t="shared" si="1409"/>
        <v>2.86E-2</v>
      </c>
      <c r="BL293" s="27">
        <f t="shared" si="1410"/>
        <v>0.39730000000000004</v>
      </c>
      <c r="BM293" s="27"/>
      <c r="BN293" s="27"/>
      <c r="BO293" s="27"/>
      <c r="BP293" s="27"/>
      <c r="BQ293" s="27"/>
      <c r="BR293" s="27"/>
      <c r="BS293" s="27"/>
      <c r="BT293" s="127" t="s">
        <v>30</v>
      </c>
      <c r="BU293" s="127"/>
      <c r="BV293" s="127"/>
      <c r="BW293" s="127"/>
      <c r="BX293" s="127"/>
      <c r="BY293" s="31"/>
      <c r="BZ293" s="29">
        <v>5.3259999999999996</v>
      </c>
      <c r="CA293" s="27">
        <v>0</v>
      </c>
      <c r="CB293" s="27">
        <f t="shared" si="1411"/>
        <v>0.36870000000000003</v>
      </c>
      <c r="CC293" s="27">
        <f t="shared" si="1412"/>
        <v>8.3900000000000002E-2</v>
      </c>
      <c r="CD293" s="27">
        <f t="shared" si="1413"/>
        <v>0.4526</v>
      </c>
      <c r="CE293" s="28"/>
      <c r="CF293" s="29">
        <v>230.36709999999999</v>
      </c>
      <c r="CG293" s="27">
        <v>6.6199999999999995E-2</v>
      </c>
      <c r="CH293" s="27">
        <f t="shared" si="1414"/>
        <v>0.36870000000000003</v>
      </c>
      <c r="CI293" s="27">
        <f t="shared" si="1415"/>
        <v>2.1600000000000001E-2</v>
      </c>
      <c r="CJ293" s="27">
        <f t="shared" si="1416"/>
        <v>0.39030000000000004</v>
      </c>
      <c r="CK293" s="28"/>
      <c r="CL293" s="29">
        <v>2.2191999999999998</v>
      </c>
      <c r="CM293" s="27">
        <v>0</v>
      </c>
      <c r="CN293" s="27">
        <v>9.3200000000000005E-2</v>
      </c>
      <c r="CO293" s="27">
        <f t="shared" si="1417"/>
        <v>9.3200000000000005E-2</v>
      </c>
      <c r="CP293" s="28"/>
      <c r="CQ293" s="29">
        <v>2.6137000000000001</v>
      </c>
      <c r="CR293" s="27">
        <f t="shared" si="1418"/>
        <v>0</v>
      </c>
      <c r="CS293" s="27">
        <f t="shared" si="1418"/>
        <v>9.3200000000000005E-2</v>
      </c>
      <c r="CT293" s="27">
        <f t="shared" si="1419"/>
        <v>9.3200000000000005E-2</v>
      </c>
      <c r="CU293" s="28"/>
      <c r="CV293" s="29">
        <v>6.1643999999999997</v>
      </c>
      <c r="CW293" s="27">
        <f t="shared" si="1420"/>
        <v>0</v>
      </c>
      <c r="CX293" s="27">
        <v>7.1300000000000002E-2</v>
      </c>
      <c r="CY293" s="27">
        <f t="shared" si="1421"/>
        <v>7.1300000000000002E-2</v>
      </c>
      <c r="CZ293" s="28"/>
      <c r="DA293" s="29">
        <v>6.5589000000000004</v>
      </c>
      <c r="DB293" s="27">
        <f t="shared" si="1422"/>
        <v>0</v>
      </c>
      <c r="DC293" s="29">
        <f t="shared" si="1422"/>
        <v>7.1300000000000002E-2</v>
      </c>
      <c r="DD293" s="27">
        <f t="shared" si="1423"/>
        <v>7.1300000000000002E-2</v>
      </c>
      <c r="DE293" s="27"/>
      <c r="DF293" s="29">
        <v>21.616499999999998</v>
      </c>
      <c r="DG293" s="27">
        <f t="shared" si="1424"/>
        <v>0.14749999999999999</v>
      </c>
      <c r="DH293" s="27">
        <f t="shared" si="1425"/>
        <v>0</v>
      </c>
      <c r="DI293" s="27">
        <v>3.4700000000000002E-2</v>
      </c>
      <c r="DJ293" s="27">
        <f t="shared" si="1426"/>
        <v>3.4700000000000002E-2</v>
      </c>
      <c r="DK293" s="28"/>
      <c r="DL293" s="29">
        <v>22.010999999999999</v>
      </c>
      <c r="DM293" s="27">
        <f t="shared" ref="DM293:DO294" si="1440">+DG293</f>
        <v>0.14749999999999999</v>
      </c>
      <c r="DN293" s="27">
        <f t="shared" si="1440"/>
        <v>0</v>
      </c>
      <c r="DO293" s="27">
        <f t="shared" si="1440"/>
        <v>3.4700000000000002E-2</v>
      </c>
      <c r="DP293" s="27">
        <f t="shared" si="1428"/>
        <v>3.4700000000000002E-2</v>
      </c>
      <c r="DQ293" s="27"/>
      <c r="DR293" s="29">
        <v>128.8603</v>
      </c>
      <c r="DS293" s="27">
        <f t="shared" si="1429"/>
        <v>0.1</v>
      </c>
      <c r="DT293" s="27">
        <f t="shared" si="1430"/>
        <v>0</v>
      </c>
      <c r="DU293" s="29">
        <v>2.1999999999999999E-2</v>
      </c>
      <c r="DV293" s="27">
        <f t="shared" si="1431"/>
        <v>2.1999999999999999E-2</v>
      </c>
      <c r="DW293" s="28"/>
      <c r="DX293" s="29">
        <v>129.25479999999999</v>
      </c>
      <c r="DY293" s="27">
        <f t="shared" ref="DY293:EA294" si="1441">+DS293</f>
        <v>0.1</v>
      </c>
      <c r="DZ293" s="27">
        <f t="shared" si="1441"/>
        <v>0</v>
      </c>
      <c r="EA293" s="27">
        <f t="shared" si="1441"/>
        <v>2.1999999999999999E-2</v>
      </c>
      <c r="EB293" s="27">
        <f t="shared" si="1433"/>
        <v>2.1999999999999999E-2</v>
      </c>
      <c r="EC293" s="27"/>
      <c r="ED293" s="27"/>
      <c r="EE293" s="27"/>
      <c r="EF293" s="27"/>
      <c r="EG293" s="27"/>
      <c r="EH293" s="27"/>
      <c r="EI293" s="27"/>
      <c r="EJ293" s="127" t="s">
        <v>30</v>
      </c>
      <c r="EK293" s="127"/>
      <c r="EL293" s="127"/>
      <c r="EM293" s="127"/>
      <c r="EN293" s="127"/>
      <c r="EO293" s="31"/>
      <c r="EP293" s="29">
        <v>2.6137000000000001</v>
      </c>
      <c r="EQ293" s="27">
        <v>0</v>
      </c>
      <c r="ER293" s="27">
        <v>0</v>
      </c>
      <c r="ES293" s="27">
        <v>9.3200000000000005E-2</v>
      </c>
      <c r="ET293" s="27">
        <f t="shared" si="1434"/>
        <v>9.3200000000000005E-2</v>
      </c>
      <c r="EU293" s="31"/>
      <c r="EV293" s="29">
        <v>6.5589000000000004</v>
      </c>
      <c r="EW293" s="27">
        <v>0</v>
      </c>
      <c r="EX293" s="27">
        <v>0</v>
      </c>
      <c r="EY293" s="27">
        <v>7.1300000000000002E-2</v>
      </c>
      <c r="EZ293" s="27">
        <f t="shared" si="1435"/>
        <v>7.1300000000000002E-2</v>
      </c>
      <c r="FA293" s="31"/>
      <c r="FB293" s="29">
        <v>21.010999999999999</v>
      </c>
      <c r="FC293" s="27">
        <v>0.14749999999999999</v>
      </c>
      <c r="FD293" s="27">
        <v>0</v>
      </c>
      <c r="FE293" s="27">
        <v>3.4700000000000002E-2</v>
      </c>
      <c r="FF293" s="27">
        <f t="shared" si="1436"/>
        <v>3.4700000000000002E-2</v>
      </c>
      <c r="FG293" s="31"/>
      <c r="FH293" s="29">
        <v>129.25479999999999</v>
      </c>
      <c r="FI293" s="27">
        <v>0.1</v>
      </c>
      <c r="FJ293" s="27">
        <v>0</v>
      </c>
      <c r="FK293" s="27">
        <v>2.1999999999999999E-2</v>
      </c>
      <c r="FL293" s="27">
        <f t="shared" si="1437"/>
        <v>2.1999999999999999E-2</v>
      </c>
      <c r="FM293" s="31"/>
      <c r="FN293" s="32">
        <f t="shared" si="1438"/>
        <v>3</v>
      </c>
      <c r="FO293" s="32">
        <f t="shared" si="1439"/>
        <v>2015</v>
      </c>
    </row>
    <row r="294" spans="2:274" ht="15" x14ac:dyDescent="0.2">
      <c r="B294" s="32">
        <v>2015</v>
      </c>
      <c r="C294" s="32">
        <v>4</v>
      </c>
      <c r="D294" s="27"/>
      <c r="E294" s="29">
        <v>0.55889999999999995</v>
      </c>
      <c r="F294" s="52">
        <v>0.33660000000000001</v>
      </c>
      <c r="G294" s="27">
        <f t="shared" si="1388"/>
        <v>5.28E-2</v>
      </c>
      <c r="H294" s="27">
        <f t="shared" si="1389"/>
        <v>0.38940000000000002</v>
      </c>
      <c r="I294" s="27"/>
      <c r="J294" s="29">
        <v>0.55889999999999995</v>
      </c>
      <c r="K294" s="27">
        <f t="shared" si="1390"/>
        <v>0.33660000000000001</v>
      </c>
      <c r="L294" s="27">
        <f t="shared" si="1391"/>
        <v>5.28E-2</v>
      </c>
      <c r="M294" s="27">
        <f t="shared" si="1392"/>
        <v>0.38940000000000002</v>
      </c>
      <c r="N294" s="27"/>
      <c r="O294" s="29">
        <v>0.98629999999999995</v>
      </c>
      <c r="P294" s="27">
        <f t="shared" si="1393"/>
        <v>0.33660000000000001</v>
      </c>
      <c r="Q294" s="27">
        <f t="shared" si="1394"/>
        <v>0.10050000000000001</v>
      </c>
      <c r="R294" s="27">
        <f t="shared" si="1395"/>
        <v>0.43710000000000004</v>
      </c>
      <c r="S294" s="27"/>
      <c r="T294" s="29">
        <v>4.9314999999999998</v>
      </c>
      <c r="U294" s="27">
        <f t="shared" si="1396"/>
        <v>0.33660000000000001</v>
      </c>
      <c r="V294" s="27">
        <f t="shared" si="1397"/>
        <v>7.7299999999999994E-2</v>
      </c>
      <c r="W294" s="27">
        <f t="shared" si="1398"/>
        <v>0.41389999999999999</v>
      </c>
      <c r="X294" s="27"/>
      <c r="Y294" s="29">
        <v>20.778099999999998</v>
      </c>
      <c r="Z294" s="27">
        <v>0.14749999999999999</v>
      </c>
      <c r="AA294" s="27">
        <f t="shared" si="1399"/>
        <v>0.33660000000000001</v>
      </c>
      <c r="AB294" s="27">
        <f t="shared" si="1400"/>
        <v>4.6200000000000005E-2</v>
      </c>
      <c r="AC294" s="27">
        <f t="shared" si="1401"/>
        <v>0.38280000000000003</v>
      </c>
      <c r="AD294" s="27"/>
      <c r="AE294" s="29">
        <v>5.3259999999999996</v>
      </c>
      <c r="AF294" s="52">
        <v>0.28199999999999997</v>
      </c>
      <c r="AG294" s="27">
        <f t="shared" si="1402"/>
        <v>8.3900000000000002E-2</v>
      </c>
      <c r="AH294" s="27">
        <f t="shared" si="1403"/>
        <v>0.3659</v>
      </c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9">
        <v>20.778099999999998</v>
      </c>
      <c r="BC294" s="27">
        <f t="shared" si="1404"/>
        <v>0.14749999999999999</v>
      </c>
      <c r="BD294" s="27">
        <f t="shared" si="1405"/>
        <v>0.28199999999999997</v>
      </c>
      <c r="BE294" s="27">
        <f t="shared" si="1406"/>
        <v>4.5200000000000004E-2</v>
      </c>
      <c r="BF294" s="27">
        <f t="shared" si="1407"/>
        <v>0.32719999999999999</v>
      </c>
      <c r="BG294" s="27"/>
      <c r="BH294" s="29">
        <v>128.02189999999999</v>
      </c>
      <c r="BI294" s="27">
        <v>0.1</v>
      </c>
      <c r="BJ294" s="27">
        <f t="shared" si="1408"/>
        <v>0.28199999999999997</v>
      </c>
      <c r="BK294" s="27">
        <f t="shared" si="1409"/>
        <v>2.86E-2</v>
      </c>
      <c r="BL294" s="27">
        <f t="shared" si="1410"/>
        <v>0.31059999999999999</v>
      </c>
      <c r="BM294" s="27"/>
      <c r="BN294" s="27"/>
      <c r="BO294" s="27"/>
      <c r="BP294" s="27"/>
      <c r="BQ294" s="27"/>
      <c r="BR294" s="27"/>
      <c r="BS294" s="27"/>
      <c r="BT294" s="127" t="s">
        <v>30</v>
      </c>
      <c r="BU294" s="127"/>
      <c r="BV294" s="127"/>
      <c r="BW294" s="127"/>
      <c r="BX294" s="127"/>
      <c r="BY294" s="31"/>
      <c r="BZ294" s="29">
        <v>5.3259999999999996</v>
      </c>
      <c r="CA294" s="27">
        <v>0</v>
      </c>
      <c r="CB294" s="27">
        <f t="shared" si="1411"/>
        <v>0.28199999999999997</v>
      </c>
      <c r="CC294" s="27">
        <f t="shared" si="1412"/>
        <v>8.3900000000000002E-2</v>
      </c>
      <c r="CD294" s="27">
        <f t="shared" si="1413"/>
        <v>0.3659</v>
      </c>
      <c r="CE294" s="28"/>
      <c r="CF294" s="29">
        <v>230.36709999999999</v>
      </c>
      <c r="CG294" s="27">
        <v>6.6199999999999995E-2</v>
      </c>
      <c r="CH294" s="27">
        <f t="shared" si="1414"/>
        <v>0.28199999999999997</v>
      </c>
      <c r="CI294" s="27">
        <f t="shared" si="1415"/>
        <v>2.1600000000000001E-2</v>
      </c>
      <c r="CJ294" s="27">
        <f t="shared" si="1416"/>
        <v>0.30359999999999998</v>
      </c>
      <c r="CK294" s="28"/>
      <c r="CL294" s="29">
        <v>2.2191999999999998</v>
      </c>
      <c r="CM294" s="27">
        <v>0</v>
      </c>
      <c r="CN294" s="27">
        <v>9.3200000000000005E-2</v>
      </c>
      <c r="CO294" s="27">
        <f t="shared" si="1417"/>
        <v>9.3200000000000005E-2</v>
      </c>
      <c r="CP294" s="28"/>
      <c r="CQ294" s="29">
        <v>2.6137000000000001</v>
      </c>
      <c r="CR294" s="27">
        <f t="shared" ref="CR294:CS296" si="1442">+CM294</f>
        <v>0</v>
      </c>
      <c r="CS294" s="27">
        <f t="shared" si="1442"/>
        <v>9.3200000000000005E-2</v>
      </c>
      <c r="CT294" s="27">
        <f t="shared" si="1419"/>
        <v>9.3200000000000005E-2</v>
      </c>
      <c r="CU294" s="28"/>
      <c r="CV294" s="29">
        <v>6.1643999999999997</v>
      </c>
      <c r="CW294" s="27">
        <f t="shared" si="1420"/>
        <v>0</v>
      </c>
      <c r="CX294" s="27">
        <v>7.1300000000000002E-2</v>
      </c>
      <c r="CY294" s="27">
        <f t="shared" si="1421"/>
        <v>7.1300000000000002E-2</v>
      </c>
      <c r="CZ294" s="28"/>
      <c r="DA294" s="29">
        <v>6.5589000000000004</v>
      </c>
      <c r="DB294" s="27">
        <f t="shared" ref="DB294:DC296" si="1443">+CW294</f>
        <v>0</v>
      </c>
      <c r="DC294" s="29">
        <f t="shared" si="1443"/>
        <v>7.1300000000000002E-2</v>
      </c>
      <c r="DD294" s="27">
        <f t="shared" si="1423"/>
        <v>7.1300000000000002E-2</v>
      </c>
      <c r="DE294" s="27"/>
      <c r="DF294" s="29">
        <v>21.616499999999998</v>
      </c>
      <c r="DG294" s="27">
        <f t="shared" si="1424"/>
        <v>0.14749999999999999</v>
      </c>
      <c r="DH294" s="27">
        <f t="shared" si="1425"/>
        <v>0</v>
      </c>
      <c r="DI294" s="27">
        <v>3.4700000000000002E-2</v>
      </c>
      <c r="DJ294" s="27">
        <f t="shared" si="1426"/>
        <v>3.4700000000000002E-2</v>
      </c>
      <c r="DK294" s="28"/>
      <c r="DL294" s="29">
        <v>22.010999999999999</v>
      </c>
      <c r="DM294" s="27">
        <f t="shared" si="1440"/>
        <v>0.14749999999999999</v>
      </c>
      <c r="DN294" s="27">
        <f t="shared" si="1440"/>
        <v>0</v>
      </c>
      <c r="DO294" s="27">
        <f t="shared" si="1440"/>
        <v>3.4700000000000002E-2</v>
      </c>
      <c r="DP294" s="27">
        <f t="shared" si="1428"/>
        <v>3.4700000000000002E-2</v>
      </c>
      <c r="DQ294" s="27"/>
      <c r="DR294" s="29">
        <v>128.8603</v>
      </c>
      <c r="DS294" s="27">
        <f t="shared" si="1429"/>
        <v>0.1</v>
      </c>
      <c r="DT294" s="27">
        <f t="shared" si="1430"/>
        <v>0</v>
      </c>
      <c r="DU294" s="29">
        <v>2.1999999999999999E-2</v>
      </c>
      <c r="DV294" s="27">
        <f t="shared" si="1431"/>
        <v>2.1999999999999999E-2</v>
      </c>
      <c r="DW294" s="28"/>
      <c r="DX294" s="29">
        <v>129.25479999999999</v>
      </c>
      <c r="DY294" s="27">
        <f t="shared" si="1441"/>
        <v>0.1</v>
      </c>
      <c r="DZ294" s="27">
        <f t="shared" si="1441"/>
        <v>0</v>
      </c>
      <c r="EA294" s="27">
        <f t="shared" si="1441"/>
        <v>2.1999999999999999E-2</v>
      </c>
      <c r="EB294" s="27">
        <f t="shared" si="1433"/>
        <v>2.1999999999999999E-2</v>
      </c>
      <c r="EC294" s="27"/>
      <c r="ED294" s="27"/>
      <c r="EE294" s="27"/>
      <c r="EF294" s="27"/>
      <c r="EG294" s="27"/>
      <c r="EH294" s="27"/>
      <c r="EI294" s="27"/>
      <c r="EJ294" s="127" t="s">
        <v>30</v>
      </c>
      <c r="EK294" s="127"/>
      <c r="EL294" s="127"/>
      <c r="EM294" s="127"/>
      <c r="EN294" s="127"/>
      <c r="EO294" s="31"/>
      <c r="EP294" s="29">
        <v>2.6137000000000001</v>
      </c>
      <c r="EQ294" s="27">
        <v>0</v>
      </c>
      <c r="ER294" s="27">
        <v>0</v>
      </c>
      <c r="ES294" s="27">
        <v>9.3200000000000005E-2</v>
      </c>
      <c r="ET294" s="27">
        <f t="shared" si="1434"/>
        <v>9.3200000000000005E-2</v>
      </c>
      <c r="EU294" s="31"/>
      <c r="EV294" s="29">
        <v>6.5589000000000004</v>
      </c>
      <c r="EW294" s="27">
        <v>0</v>
      </c>
      <c r="EX294" s="27">
        <v>0</v>
      </c>
      <c r="EY294" s="27">
        <v>7.1300000000000002E-2</v>
      </c>
      <c r="EZ294" s="27">
        <f t="shared" si="1435"/>
        <v>7.1300000000000002E-2</v>
      </c>
      <c r="FA294" s="31"/>
      <c r="FB294" s="29">
        <v>21.010999999999999</v>
      </c>
      <c r="FC294" s="27">
        <v>0.14749999999999999</v>
      </c>
      <c r="FD294" s="27">
        <v>0</v>
      </c>
      <c r="FE294" s="27">
        <v>3.4700000000000002E-2</v>
      </c>
      <c r="FF294" s="27">
        <f t="shared" si="1436"/>
        <v>3.4700000000000002E-2</v>
      </c>
      <c r="FG294" s="31"/>
      <c r="FH294" s="29">
        <v>129.25479999999999</v>
      </c>
      <c r="FI294" s="27">
        <v>0.1</v>
      </c>
      <c r="FJ294" s="27">
        <v>0</v>
      </c>
      <c r="FK294" s="27">
        <v>2.1999999999999999E-2</v>
      </c>
      <c r="FL294" s="27">
        <f t="shared" si="1437"/>
        <v>2.1999999999999999E-2</v>
      </c>
      <c r="FM294" s="31"/>
      <c r="FN294" s="32">
        <f t="shared" si="1438"/>
        <v>4</v>
      </c>
      <c r="FO294" s="32">
        <f t="shared" si="1439"/>
        <v>2015</v>
      </c>
    </row>
    <row r="295" spans="2:274" ht="15" x14ac:dyDescent="0.2">
      <c r="B295" s="32">
        <v>2015</v>
      </c>
      <c r="C295" s="32">
        <v>5</v>
      </c>
      <c r="D295" s="27"/>
      <c r="E295" s="29">
        <v>0.55889999999999995</v>
      </c>
      <c r="F295" s="52">
        <v>0.2883</v>
      </c>
      <c r="G295" s="27">
        <f t="shared" si="1388"/>
        <v>5.28E-2</v>
      </c>
      <c r="H295" s="27">
        <f t="shared" si="1389"/>
        <v>0.34110000000000001</v>
      </c>
      <c r="I295" s="27"/>
      <c r="J295" s="29">
        <v>0.55889999999999995</v>
      </c>
      <c r="K295" s="27">
        <f t="shared" si="1390"/>
        <v>0.2883</v>
      </c>
      <c r="L295" s="27">
        <f t="shared" si="1391"/>
        <v>5.28E-2</v>
      </c>
      <c r="M295" s="27">
        <f t="shared" si="1392"/>
        <v>0.34110000000000001</v>
      </c>
      <c r="N295" s="27"/>
      <c r="O295" s="29">
        <v>0.98629999999999995</v>
      </c>
      <c r="P295" s="27">
        <f t="shared" si="1393"/>
        <v>0.2883</v>
      </c>
      <c r="Q295" s="27">
        <f t="shared" si="1394"/>
        <v>0.10050000000000001</v>
      </c>
      <c r="R295" s="27">
        <f t="shared" si="1395"/>
        <v>0.38880000000000003</v>
      </c>
      <c r="S295" s="27"/>
      <c r="T295" s="29">
        <v>4.9314999999999998</v>
      </c>
      <c r="U295" s="27">
        <f t="shared" si="1396"/>
        <v>0.2883</v>
      </c>
      <c r="V295" s="27">
        <f t="shared" si="1397"/>
        <v>7.7299999999999994E-2</v>
      </c>
      <c r="W295" s="27">
        <f t="shared" si="1398"/>
        <v>0.36559999999999998</v>
      </c>
      <c r="X295" s="27"/>
      <c r="Y295" s="29">
        <v>20.778099999999998</v>
      </c>
      <c r="Z295" s="27">
        <v>0.14749999999999999</v>
      </c>
      <c r="AA295" s="27">
        <f t="shared" si="1399"/>
        <v>0.2883</v>
      </c>
      <c r="AB295" s="27">
        <f t="shared" si="1400"/>
        <v>4.6200000000000005E-2</v>
      </c>
      <c r="AC295" s="27">
        <f t="shared" si="1401"/>
        <v>0.33450000000000002</v>
      </c>
      <c r="AD295" s="27"/>
      <c r="AE295" s="29">
        <v>5.3259999999999996</v>
      </c>
      <c r="AF295" s="52">
        <v>0.2883</v>
      </c>
      <c r="AG295" s="27">
        <f t="shared" si="1402"/>
        <v>8.3900000000000002E-2</v>
      </c>
      <c r="AH295" s="27">
        <f t="shared" si="1403"/>
        <v>0.37219999999999998</v>
      </c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9">
        <v>20.778099999999998</v>
      </c>
      <c r="BC295" s="27">
        <f t="shared" si="1404"/>
        <v>0.14749999999999999</v>
      </c>
      <c r="BD295" s="27">
        <f t="shared" si="1405"/>
        <v>0.2883</v>
      </c>
      <c r="BE295" s="27">
        <f t="shared" si="1406"/>
        <v>4.5200000000000004E-2</v>
      </c>
      <c r="BF295" s="27">
        <f t="shared" si="1407"/>
        <v>0.33350000000000002</v>
      </c>
      <c r="BG295" s="27"/>
      <c r="BH295" s="29">
        <v>128.02189999999999</v>
      </c>
      <c r="BI295" s="27">
        <v>0.1</v>
      </c>
      <c r="BJ295" s="27">
        <f t="shared" si="1408"/>
        <v>0.2883</v>
      </c>
      <c r="BK295" s="27">
        <f t="shared" si="1409"/>
        <v>2.86E-2</v>
      </c>
      <c r="BL295" s="27">
        <f t="shared" si="1410"/>
        <v>0.31690000000000002</v>
      </c>
      <c r="BM295" s="27"/>
      <c r="BN295" s="27"/>
      <c r="BO295" s="27"/>
      <c r="BP295" s="27"/>
      <c r="BQ295" s="27"/>
      <c r="BR295" s="27"/>
      <c r="BS295" s="27"/>
      <c r="BT295" s="127" t="s">
        <v>30</v>
      </c>
      <c r="BU295" s="127"/>
      <c r="BV295" s="127"/>
      <c r="BW295" s="127"/>
      <c r="BX295" s="127"/>
      <c r="BY295" s="31"/>
      <c r="BZ295" s="29">
        <v>5.3259999999999996</v>
      </c>
      <c r="CA295" s="27">
        <v>0</v>
      </c>
      <c r="CB295" s="27">
        <f t="shared" si="1411"/>
        <v>0.2883</v>
      </c>
      <c r="CC295" s="27">
        <f t="shared" si="1412"/>
        <v>8.3900000000000002E-2</v>
      </c>
      <c r="CD295" s="27">
        <f t="shared" si="1413"/>
        <v>0.37219999999999998</v>
      </c>
      <c r="CE295" s="28"/>
      <c r="CF295" s="29">
        <v>230.36709999999999</v>
      </c>
      <c r="CG295" s="27">
        <v>6.6199999999999995E-2</v>
      </c>
      <c r="CH295" s="27">
        <f t="shared" si="1414"/>
        <v>0.2883</v>
      </c>
      <c r="CI295" s="27">
        <f t="shared" si="1415"/>
        <v>2.1600000000000001E-2</v>
      </c>
      <c r="CJ295" s="27">
        <f t="shared" si="1416"/>
        <v>0.30990000000000001</v>
      </c>
      <c r="CK295" s="28"/>
      <c r="CL295" s="29">
        <v>2.2191999999999998</v>
      </c>
      <c r="CM295" s="27">
        <v>0</v>
      </c>
      <c r="CN295" s="27">
        <v>9.3200000000000005E-2</v>
      </c>
      <c r="CO295" s="27">
        <f t="shared" si="1417"/>
        <v>9.3200000000000005E-2</v>
      </c>
      <c r="CP295" s="28"/>
      <c r="CQ295" s="29">
        <v>2.6137000000000001</v>
      </c>
      <c r="CR295" s="27">
        <f t="shared" si="1442"/>
        <v>0</v>
      </c>
      <c r="CS295" s="27">
        <f t="shared" si="1442"/>
        <v>9.3200000000000005E-2</v>
      </c>
      <c r="CT295" s="27">
        <f t="shared" si="1419"/>
        <v>9.3200000000000005E-2</v>
      </c>
      <c r="CU295" s="28"/>
      <c r="CV295" s="29">
        <v>6.1643999999999997</v>
      </c>
      <c r="CW295" s="27">
        <f t="shared" si="1420"/>
        <v>0</v>
      </c>
      <c r="CX295" s="27">
        <v>7.1300000000000002E-2</v>
      </c>
      <c r="CY295" s="27">
        <f t="shared" si="1421"/>
        <v>7.1300000000000002E-2</v>
      </c>
      <c r="CZ295" s="28"/>
      <c r="DA295" s="29">
        <v>6.5589000000000004</v>
      </c>
      <c r="DB295" s="27">
        <f t="shared" si="1443"/>
        <v>0</v>
      </c>
      <c r="DC295" s="29">
        <f t="shared" si="1443"/>
        <v>7.1300000000000002E-2</v>
      </c>
      <c r="DD295" s="27">
        <f t="shared" si="1423"/>
        <v>7.1300000000000002E-2</v>
      </c>
      <c r="DE295" s="27"/>
      <c r="DF295" s="29">
        <v>21.616499999999998</v>
      </c>
      <c r="DG295" s="27">
        <f t="shared" si="1424"/>
        <v>0.14749999999999999</v>
      </c>
      <c r="DH295" s="27">
        <f t="shared" si="1425"/>
        <v>0</v>
      </c>
      <c r="DI295" s="27">
        <v>3.4700000000000002E-2</v>
      </c>
      <c r="DJ295" s="27">
        <f t="shared" si="1426"/>
        <v>3.4700000000000002E-2</v>
      </c>
      <c r="DK295" s="28"/>
      <c r="DL295" s="29">
        <v>22.010999999999999</v>
      </c>
      <c r="DM295" s="27">
        <f t="shared" ref="DM295:DO296" si="1444">+DG295</f>
        <v>0.14749999999999999</v>
      </c>
      <c r="DN295" s="27">
        <f t="shared" si="1444"/>
        <v>0</v>
      </c>
      <c r="DO295" s="27">
        <f t="shared" si="1444"/>
        <v>3.4700000000000002E-2</v>
      </c>
      <c r="DP295" s="27">
        <f t="shared" si="1428"/>
        <v>3.4700000000000002E-2</v>
      </c>
      <c r="DQ295" s="27"/>
      <c r="DR295" s="29">
        <v>128.8603</v>
      </c>
      <c r="DS295" s="27">
        <f t="shared" si="1429"/>
        <v>0.1</v>
      </c>
      <c r="DT295" s="27">
        <f t="shared" si="1430"/>
        <v>0</v>
      </c>
      <c r="DU295" s="29">
        <v>2.1999999999999999E-2</v>
      </c>
      <c r="DV295" s="27">
        <f t="shared" si="1431"/>
        <v>2.1999999999999999E-2</v>
      </c>
      <c r="DW295" s="28"/>
      <c r="DX295" s="29">
        <v>129.25479999999999</v>
      </c>
      <c r="DY295" s="27">
        <f t="shared" ref="DY295:EA296" si="1445">+DS295</f>
        <v>0.1</v>
      </c>
      <c r="DZ295" s="27">
        <f t="shared" si="1445"/>
        <v>0</v>
      </c>
      <c r="EA295" s="27">
        <f t="shared" si="1445"/>
        <v>2.1999999999999999E-2</v>
      </c>
      <c r="EB295" s="27">
        <f t="shared" si="1433"/>
        <v>2.1999999999999999E-2</v>
      </c>
      <c r="EC295" s="27"/>
      <c r="ED295" s="27"/>
      <c r="EE295" s="27"/>
      <c r="EF295" s="27"/>
      <c r="EG295" s="27"/>
      <c r="EH295" s="27"/>
      <c r="EI295" s="27"/>
      <c r="EJ295" s="127" t="s">
        <v>30</v>
      </c>
      <c r="EK295" s="127"/>
      <c r="EL295" s="127"/>
      <c r="EM295" s="127"/>
      <c r="EN295" s="127"/>
      <c r="EO295" s="31"/>
      <c r="EP295" s="29">
        <v>2.6137000000000001</v>
      </c>
      <c r="EQ295" s="27">
        <v>0</v>
      </c>
      <c r="ER295" s="27">
        <v>0</v>
      </c>
      <c r="ES295" s="27">
        <v>9.3200000000000005E-2</v>
      </c>
      <c r="ET295" s="27">
        <f t="shared" si="1434"/>
        <v>9.3200000000000005E-2</v>
      </c>
      <c r="EU295" s="31"/>
      <c r="EV295" s="29">
        <v>6.5589000000000004</v>
      </c>
      <c r="EW295" s="27">
        <v>0</v>
      </c>
      <c r="EX295" s="27">
        <v>0</v>
      </c>
      <c r="EY295" s="27">
        <v>7.1300000000000002E-2</v>
      </c>
      <c r="EZ295" s="27">
        <f t="shared" si="1435"/>
        <v>7.1300000000000002E-2</v>
      </c>
      <c r="FA295" s="31"/>
      <c r="FB295" s="29">
        <v>21.010999999999999</v>
      </c>
      <c r="FC295" s="27">
        <v>0.14749999999999999</v>
      </c>
      <c r="FD295" s="27">
        <v>0</v>
      </c>
      <c r="FE295" s="27">
        <v>3.4700000000000002E-2</v>
      </c>
      <c r="FF295" s="27">
        <f t="shared" si="1436"/>
        <v>3.4700000000000002E-2</v>
      </c>
      <c r="FG295" s="31"/>
      <c r="FH295" s="29">
        <v>129.25479999999999</v>
      </c>
      <c r="FI295" s="27">
        <v>0.1</v>
      </c>
      <c r="FJ295" s="27">
        <v>0</v>
      </c>
      <c r="FK295" s="27">
        <v>2.1999999999999999E-2</v>
      </c>
      <c r="FL295" s="27">
        <f t="shared" si="1437"/>
        <v>2.1999999999999999E-2</v>
      </c>
      <c r="FM295" s="31"/>
      <c r="FN295" s="32">
        <f t="shared" si="1438"/>
        <v>5</v>
      </c>
      <c r="FO295" s="32">
        <f t="shared" si="1439"/>
        <v>2015</v>
      </c>
    </row>
    <row r="296" spans="2:274" ht="15" x14ac:dyDescent="0.2">
      <c r="B296" s="32">
        <v>2015</v>
      </c>
      <c r="C296" s="32">
        <v>6</v>
      </c>
      <c r="D296" s="27"/>
      <c r="E296" s="29">
        <v>0.55889999999999995</v>
      </c>
      <c r="F296" s="52">
        <v>0.3044</v>
      </c>
      <c r="G296" s="27">
        <f t="shared" si="1388"/>
        <v>5.28E-2</v>
      </c>
      <c r="H296" s="27">
        <f t="shared" si="1389"/>
        <v>0.35720000000000002</v>
      </c>
      <c r="I296" s="27"/>
      <c r="J296" s="29">
        <v>0.55889999999999995</v>
      </c>
      <c r="K296" s="27">
        <f t="shared" si="1390"/>
        <v>0.3044</v>
      </c>
      <c r="L296" s="27">
        <f t="shared" si="1391"/>
        <v>5.28E-2</v>
      </c>
      <c r="M296" s="27">
        <f t="shared" si="1392"/>
        <v>0.35720000000000002</v>
      </c>
      <c r="N296" s="27"/>
      <c r="O296" s="29">
        <v>0.98629999999999995</v>
      </c>
      <c r="P296" s="27">
        <f t="shared" si="1393"/>
        <v>0.3044</v>
      </c>
      <c r="Q296" s="27">
        <f t="shared" si="1394"/>
        <v>0.10050000000000001</v>
      </c>
      <c r="R296" s="27">
        <f t="shared" si="1395"/>
        <v>0.40490000000000004</v>
      </c>
      <c r="S296" s="27"/>
      <c r="T296" s="29">
        <v>4.9314999999999998</v>
      </c>
      <c r="U296" s="27">
        <f t="shared" si="1396"/>
        <v>0.3044</v>
      </c>
      <c r="V296" s="27">
        <f t="shared" si="1397"/>
        <v>7.7299999999999994E-2</v>
      </c>
      <c r="W296" s="27">
        <f t="shared" si="1398"/>
        <v>0.38169999999999998</v>
      </c>
      <c r="X296" s="27"/>
      <c r="Y296" s="29">
        <v>20.778099999999998</v>
      </c>
      <c r="Z296" s="27">
        <v>0.14749999999999999</v>
      </c>
      <c r="AA296" s="27">
        <f t="shared" si="1399"/>
        <v>0.3044</v>
      </c>
      <c r="AB296" s="27">
        <f t="shared" si="1400"/>
        <v>4.6200000000000005E-2</v>
      </c>
      <c r="AC296" s="27">
        <f t="shared" si="1401"/>
        <v>0.35060000000000002</v>
      </c>
      <c r="AD296" s="27"/>
      <c r="AE296" s="29">
        <v>5.3259999999999996</v>
      </c>
      <c r="AF296" s="52">
        <v>0.3044</v>
      </c>
      <c r="AG296" s="27">
        <f t="shared" si="1402"/>
        <v>8.3900000000000002E-2</v>
      </c>
      <c r="AH296" s="27">
        <f t="shared" si="1403"/>
        <v>0.38829999999999998</v>
      </c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9">
        <v>20.778099999999998</v>
      </c>
      <c r="BC296" s="27">
        <f t="shared" si="1404"/>
        <v>0.14749999999999999</v>
      </c>
      <c r="BD296" s="27">
        <f t="shared" si="1405"/>
        <v>0.3044</v>
      </c>
      <c r="BE296" s="27">
        <f t="shared" si="1406"/>
        <v>4.5200000000000004E-2</v>
      </c>
      <c r="BF296" s="27">
        <f t="shared" si="1407"/>
        <v>0.34960000000000002</v>
      </c>
      <c r="BG296" s="27"/>
      <c r="BH296" s="29">
        <v>128.02189999999999</v>
      </c>
      <c r="BI296" s="27">
        <v>0.1</v>
      </c>
      <c r="BJ296" s="27">
        <f t="shared" si="1408"/>
        <v>0.3044</v>
      </c>
      <c r="BK296" s="27">
        <f t="shared" si="1409"/>
        <v>2.86E-2</v>
      </c>
      <c r="BL296" s="27">
        <f t="shared" si="1410"/>
        <v>0.33300000000000002</v>
      </c>
      <c r="BM296" s="27"/>
      <c r="BN296" s="27"/>
      <c r="BO296" s="27"/>
      <c r="BP296" s="27"/>
      <c r="BQ296" s="27"/>
      <c r="BR296" s="27"/>
      <c r="BS296" s="27"/>
      <c r="BT296" s="127" t="s">
        <v>30</v>
      </c>
      <c r="BU296" s="127"/>
      <c r="BV296" s="127"/>
      <c r="BW296" s="127"/>
      <c r="BX296" s="127"/>
      <c r="BY296" s="31"/>
      <c r="BZ296" s="29">
        <v>5.3259999999999996</v>
      </c>
      <c r="CA296" s="27">
        <v>0</v>
      </c>
      <c r="CB296" s="27">
        <f t="shared" si="1411"/>
        <v>0.3044</v>
      </c>
      <c r="CC296" s="27">
        <f t="shared" si="1412"/>
        <v>8.3900000000000002E-2</v>
      </c>
      <c r="CD296" s="27">
        <f t="shared" si="1413"/>
        <v>0.38829999999999998</v>
      </c>
      <c r="CE296" s="28"/>
      <c r="CF296" s="29">
        <v>230.36709999999999</v>
      </c>
      <c r="CG296" s="27">
        <v>6.6199999999999995E-2</v>
      </c>
      <c r="CH296" s="27">
        <f t="shared" si="1414"/>
        <v>0.3044</v>
      </c>
      <c r="CI296" s="27">
        <f t="shared" si="1415"/>
        <v>2.1600000000000001E-2</v>
      </c>
      <c r="CJ296" s="27">
        <f t="shared" si="1416"/>
        <v>0.32600000000000001</v>
      </c>
      <c r="CK296" s="28"/>
      <c r="CL296" s="29">
        <v>2.2191999999999998</v>
      </c>
      <c r="CM296" s="27">
        <v>0</v>
      </c>
      <c r="CN296" s="27">
        <v>9.3200000000000005E-2</v>
      </c>
      <c r="CO296" s="27">
        <f t="shared" si="1417"/>
        <v>9.3200000000000005E-2</v>
      </c>
      <c r="CP296" s="28"/>
      <c r="CQ296" s="29">
        <v>2.6137000000000001</v>
      </c>
      <c r="CR296" s="27">
        <f t="shared" si="1442"/>
        <v>0</v>
      </c>
      <c r="CS296" s="27">
        <f t="shared" si="1442"/>
        <v>9.3200000000000005E-2</v>
      </c>
      <c r="CT296" s="27">
        <f t="shared" si="1419"/>
        <v>9.3200000000000005E-2</v>
      </c>
      <c r="CU296" s="28"/>
      <c r="CV296" s="29">
        <v>6.1643999999999997</v>
      </c>
      <c r="CW296" s="27">
        <f t="shared" si="1420"/>
        <v>0</v>
      </c>
      <c r="CX296" s="27">
        <v>7.1300000000000002E-2</v>
      </c>
      <c r="CY296" s="27">
        <f t="shared" si="1421"/>
        <v>7.1300000000000002E-2</v>
      </c>
      <c r="CZ296" s="28"/>
      <c r="DA296" s="29">
        <v>6.5589000000000004</v>
      </c>
      <c r="DB296" s="27">
        <f t="shared" si="1443"/>
        <v>0</v>
      </c>
      <c r="DC296" s="29">
        <f t="shared" si="1443"/>
        <v>7.1300000000000002E-2</v>
      </c>
      <c r="DD296" s="27">
        <f t="shared" si="1423"/>
        <v>7.1300000000000002E-2</v>
      </c>
      <c r="DE296" s="27"/>
      <c r="DF296" s="29">
        <v>21.616499999999998</v>
      </c>
      <c r="DG296" s="27">
        <f t="shared" si="1424"/>
        <v>0.14749999999999999</v>
      </c>
      <c r="DH296" s="27">
        <f t="shared" si="1425"/>
        <v>0</v>
      </c>
      <c r="DI296" s="27">
        <v>3.4700000000000002E-2</v>
      </c>
      <c r="DJ296" s="27">
        <f t="shared" si="1426"/>
        <v>3.4700000000000002E-2</v>
      </c>
      <c r="DK296" s="28"/>
      <c r="DL296" s="29">
        <v>22.010999999999999</v>
      </c>
      <c r="DM296" s="27">
        <f t="shared" si="1444"/>
        <v>0.14749999999999999</v>
      </c>
      <c r="DN296" s="27">
        <f t="shared" si="1444"/>
        <v>0</v>
      </c>
      <c r="DO296" s="27">
        <f t="shared" si="1444"/>
        <v>3.4700000000000002E-2</v>
      </c>
      <c r="DP296" s="27">
        <f t="shared" si="1428"/>
        <v>3.4700000000000002E-2</v>
      </c>
      <c r="DQ296" s="27"/>
      <c r="DR296" s="29">
        <v>128.8603</v>
      </c>
      <c r="DS296" s="27">
        <f t="shared" si="1429"/>
        <v>0.1</v>
      </c>
      <c r="DT296" s="27">
        <f t="shared" si="1430"/>
        <v>0</v>
      </c>
      <c r="DU296" s="29">
        <v>2.1999999999999999E-2</v>
      </c>
      <c r="DV296" s="27">
        <f t="shared" si="1431"/>
        <v>2.1999999999999999E-2</v>
      </c>
      <c r="DW296" s="28"/>
      <c r="DX296" s="29">
        <v>129.25479999999999</v>
      </c>
      <c r="DY296" s="27">
        <f t="shared" si="1445"/>
        <v>0.1</v>
      </c>
      <c r="DZ296" s="27">
        <f t="shared" si="1445"/>
        <v>0</v>
      </c>
      <c r="EA296" s="27">
        <f t="shared" si="1445"/>
        <v>2.1999999999999999E-2</v>
      </c>
      <c r="EB296" s="27">
        <f t="shared" si="1433"/>
        <v>2.1999999999999999E-2</v>
      </c>
      <c r="EC296" s="27"/>
      <c r="ED296" s="27"/>
      <c r="EE296" s="27"/>
      <c r="EF296" s="27"/>
      <c r="EG296" s="27"/>
      <c r="EH296" s="27"/>
      <c r="EI296" s="27"/>
      <c r="EJ296" s="127" t="s">
        <v>30</v>
      </c>
      <c r="EK296" s="127"/>
      <c r="EL296" s="127"/>
      <c r="EM296" s="127"/>
      <c r="EN296" s="127"/>
      <c r="EO296" s="31"/>
      <c r="EP296" s="29">
        <v>2.6137000000000001</v>
      </c>
      <c r="EQ296" s="27">
        <v>0</v>
      </c>
      <c r="ER296" s="27">
        <v>0</v>
      </c>
      <c r="ES296" s="27">
        <v>9.3200000000000005E-2</v>
      </c>
      <c r="ET296" s="27">
        <f t="shared" si="1434"/>
        <v>9.3200000000000005E-2</v>
      </c>
      <c r="EU296" s="31"/>
      <c r="EV296" s="29">
        <v>6.5589000000000004</v>
      </c>
      <c r="EW296" s="27">
        <v>0</v>
      </c>
      <c r="EX296" s="27">
        <v>0</v>
      </c>
      <c r="EY296" s="27">
        <v>7.1300000000000002E-2</v>
      </c>
      <c r="EZ296" s="27">
        <f t="shared" si="1435"/>
        <v>7.1300000000000002E-2</v>
      </c>
      <c r="FA296" s="31"/>
      <c r="FB296" s="29">
        <v>21.010999999999999</v>
      </c>
      <c r="FC296" s="27">
        <v>0.14749999999999999</v>
      </c>
      <c r="FD296" s="27">
        <v>0</v>
      </c>
      <c r="FE296" s="27">
        <v>3.4700000000000002E-2</v>
      </c>
      <c r="FF296" s="27">
        <f t="shared" si="1436"/>
        <v>3.4700000000000002E-2</v>
      </c>
      <c r="FG296" s="31"/>
      <c r="FH296" s="29">
        <v>129.25479999999999</v>
      </c>
      <c r="FI296" s="27">
        <v>0.1</v>
      </c>
      <c r="FJ296" s="27">
        <v>0</v>
      </c>
      <c r="FK296" s="27">
        <v>2.1999999999999999E-2</v>
      </c>
      <c r="FL296" s="27">
        <f t="shared" si="1437"/>
        <v>2.1999999999999999E-2</v>
      </c>
      <c r="FM296" s="31"/>
      <c r="FN296" s="32">
        <f t="shared" si="1438"/>
        <v>6</v>
      </c>
      <c r="FO296" s="32">
        <f t="shared" si="1439"/>
        <v>2015</v>
      </c>
    </row>
    <row r="297" spans="2:274" ht="15" x14ac:dyDescent="0.2">
      <c r="B297" s="32">
        <v>2015</v>
      </c>
      <c r="C297" s="32">
        <v>7</v>
      </c>
      <c r="D297" s="27"/>
      <c r="E297" s="29">
        <v>0.55889999999999995</v>
      </c>
      <c r="F297" s="52">
        <v>0.30480000000000002</v>
      </c>
      <c r="G297" s="27">
        <f t="shared" si="1388"/>
        <v>5.28E-2</v>
      </c>
      <c r="H297" s="27">
        <f t="shared" ref="H297:H302" si="1446">(F297+G297)</f>
        <v>0.35760000000000003</v>
      </c>
      <c r="I297" s="27"/>
      <c r="J297" s="29">
        <v>0.55889999999999995</v>
      </c>
      <c r="K297" s="27">
        <f t="shared" ref="K297:K302" si="1447">+F297</f>
        <v>0.30480000000000002</v>
      </c>
      <c r="L297" s="27">
        <f t="shared" si="1391"/>
        <v>5.28E-2</v>
      </c>
      <c r="M297" s="27">
        <f t="shared" ref="M297:M302" si="1448">(K297+L297)</f>
        <v>0.35760000000000003</v>
      </c>
      <c r="N297" s="27"/>
      <c r="O297" s="29">
        <v>0.98629999999999995</v>
      </c>
      <c r="P297" s="27">
        <f t="shared" ref="P297:P302" si="1449">+F297</f>
        <v>0.30480000000000002</v>
      </c>
      <c r="Q297" s="27">
        <f t="shared" si="1394"/>
        <v>0.10050000000000001</v>
      </c>
      <c r="R297" s="27">
        <f t="shared" ref="R297:R302" si="1450">(P297+Q297)</f>
        <v>0.40529999999999999</v>
      </c>
      <c r="S297" s="27"/>
      <c r="T297" s="29">
        <v>4.9314999999999998</v>
      </c>
      <c r="U297" s="27">
        <f t="shared" ref="U297:U302" si="1451">+P297</f>
        <v>0.30480000000000002</v>
      </c>
      <c r="V297" s="27">
        <f t="shared" si="1397"/>
        <v>7.7299999999999994E-2</v>
      </c>
      <c r="W297" s="27">
        <f t="shared" ref="W297:W302" si="1452">(U297+V297)</f>
        <v>0.3821</v>
      </c>
      <c r="X297" s="27"/>
      <c r="Y297" s="29">
        <v>20.778099999999998</v>
      </c>
      <c r="Z297" s="27">
        <v>0.14749999999999999</v>
      </c>
      <c r="AA297" s="27">
        <f t="shared" ref="AA297:AA302" si="1453">+U297</f>
        <v>0.30480000000000002</v>
      </c>
      <c r="AB297" s="27">
        <f t="shared" si="1400"/>
        <v>4.6200000000000005E-2</v>
      </c>
      <c r="AC297" s="27">
        <f t="shared" ref="AC297:AC302" si="1454">(AA297+AB297)</f>
        <v>0.35100000000000003</v>
      </c>
      <c r="AD297" s="27"/>
      <c r="AE297" s="29">
        <v>5.3259999999999996</v>
      </c>
      <c r="AF297" s="52">
        <v>0.30480000000000002</v>
      </c>
      <c r="AG297" s="27">
        <f t="shared" si="1402"/>
        <v>8.3900000000000002E-2</v>
      </c>
      <c r="AH297" s="27">
        <f t="shared" ref="AH297:AH302" si="1455">(AF297+AG297)</f>
        <v>0.38870000000000005</v>
      </c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9">
        <v>20.778099999999998</v>
      </c>
      <c r="BC297" s="27">
        <f t="shared" si="1404"/>
        <v>0.14749999999999999</v>
      </c>
      <c r="BD297" s="27">
        <f t="shared" si="1405"/>
        <v>0.30480000000000002</v>
      </c>
      <c r="BE297" s="27">
        <f t="shared" si="1406"/>
        <v>4.5200000000000004E-2</v>
      </c>
      <c r="BF297" s="27">
        <f t="shared" ref="BF297:BF302" si="1456">(BD297+BE297)</f>
        <v>0.35000000000000003</v>
      </c>
      <c r="BG297" s="27"/>
      <c r="BH297" s="29">
        <v>128.02189999999999</v>
      </c>
      <c r="BI297" s="27">
        <v>0.1</v>
      </c>
      <c r="BJ297" s="27">
        <f t="shared" ref="BJ297:BJ302" si="1457">+BD297</f>
        <v>0.30480000000000002</v>
      </c>
      <c r="BK297" s="27">
        <f t="shared" si="1409"/>
        <v>2.86E-2</v>
      </c>
      <c r="BL297" s="27">
        <f t="shared" ref="BL297:BL302" si="1458">(BJ297+BK297)</f>
        <v>0.33340000000000003</v>
      </c>
      <c r="BM297" s="27"/>
      <c r="BN297" s="27"/>
      <c r="BO297" s="27"/>
      <c r="BP297" s="27"/>
      <c r="BQ297" s="27"/>
      <c r="BR297" s="27"/>
      <c r="BS297" s="27"/>
      <c r="BT297" s="127" t="s">
        <v>30</v>
      </c>
      <c r="BU297" s="127"/>
      <c r="BV297" s="127"/>
      <c r="BW297" s="127"/>
      <c r="BX297" s="127"/>
      <c r="BY297" s="31"/>
      <c r="BZ297" s="29">
        <v>5.3259999999999996</v>
      </c>
      <c r="CA297" s="27">
        <v>0</v>
      </c>
      <c r="CB297" s="27">
        <f t="shared" ref="CB297:CB302" si="1459">+BJ297</f>
        <v>0.30480000000000002</v>
      </c>
      <c r="CC297" s="27">
        <f t="shared" si="1412"/>
        <v>8.3900000000000002E-2</v>
      </c>
      <c r="CD297" s="27">
        <f t="shared" ref="CD297:CD302" si="1460">CB297+CC297</f>
        <v>0.38870000000000005</v>
      </c>
      <c r="CE297" s="28"/>
      <c r="CF297" s="29">
        <v>230.36709999999999</v>
      </c>
      <c r="CG297" s="27">
        <v>6.6199999999999995E-2</v>
      </c>
      <c r="CH297" s="27">
        <f t="shared" ref="CH297:CH302" si="1461">CB297</f>
        <v>0.30480000000000002</v>
      </c>
      <c r="CI297" s="27">
        <f t="shared" si="1415"/>
        <v>2.1600000000000001E-2</v>
      </c>
      <c r="CJ297" s="27">
        <f t="shared" ref="CJ297:CJ302" si="1462">CH297+CI297</f>
        <v>0.32640000000000002</v>
      </c>
      <c r="CK297" s="28"/>
      <c r="CL297" s="29">
        <v>2.2191999999999998</v>
      </c>
      <c r="CM297" s="27">
        <v>0</v>
      </c>
      <c r="CN297" s="27">
        <v>9.3200000000000005E-2</v>
      </c>
      <c r="CO297" s="27">
        <f t="shared" ref="CO297:CO302" si="1463">(CM297+CN297)</f>
        <v>9.3200000000000005E-2</v>
      </c>
      <c r="CP297" s="28"/>
      <c r="CQ297" s="29">
        <v>2.6137000000000001</v>
      </c>
      <c r="CR297" s="27">
        <f t="shared" ref="CR297:CS299" si="1464">+CM297</f>
        <v>0</v>
      </c>
      <c r="CS297" s="27">
        <f t="shared" si="1464"/>
        <v>9.3200000000000005E-2</v>
      </c>
      <c r="CT297" s="27">
        <f t="shared" ref="CT297:CT302" si="1465">(CR297+CS297)</f>
        <v>9.3200000000000005E-2</v>
      </c>
      <c r="CU297" s="28"/>
      <c r="CV297" s="29">
        <v>6.1643999999999997</v>
      </c>
      <c r="CW297" s="27">
        <f t="shared" ref="CW297:CW302" si="1466">+CR297</f>
        <v>0</v>
      </c>
      <c r="CX297" s="27">
        <v>7.1300000000000002E-2</v>
      </c>
      <c r="CY297" s="27">
        <f t="shared" ref="CY297:CY302" si="1467">(CW297+CX297)</f>
        <v>7.1300000000000002E-2</v>
      </c>
      <c r="CZ297" s="28"/>
      <c r="DA297" s="29">
        <v>6.5589000000000004</v>
      </c>
      <c r="DB297" s="27">
        <f t="shared" ref="DB297:DC299" si="1468">+CW297</f>
        <v>0</v>
      </c>
      <c r="DC297" s="29">
        <f t="shared" si="1468"/>
        <v>7.1300000000000002E-2</v>
      </c>
      <c r="DD297" s="27">
        <f t="shared" ref="DD297:DD302" si="1469">(DB297+DC297)</f>
        <v>7.1300000000000002E-2</v>
      </c>
      <c r="DE297" s="27"/>
      <c r="DF297" s="29">
        <v>21.616499999999998</v>
      </c>
      <c r="DG297" s="27">
        <f t="shared" ref="DG297:DG302" si="1470">+BC297</f>
        <v>0.14749999999999999</v>
      </c>
      <c r="DH297" s="27">
        <f t="shared" ref="DH297:DH302" si="1471">+DB297</f>
        <v>0</v>
      </c>
      <c r="DI297" s="27">
        <v>3.4700000000000002E-2</v>
      </c>
      <c r="DJ297" s="27">
        <f t="shared" ref="DJ297:DJ302" si="1472">(DH297+DI297)</f>
        <v>3.4700000000000002E-2</v>
      </c>
      <c r="DK297" s="28"/>
      <c r="DL297" s="29">
        <v>22.010999999999999</v>
      </c>
      <c r="DM297" s="27">
        <f t="shared" ref="DM297:DO298" si="1473">+DG297</f>
        <v>0.14749999999999999</v>
      </c>
      <c r="DN297" s="27">
        <f t="shared" si="1473"/>
        <v>0</v>
      </c>
      <c r="DO297" s="27">
        <f t="shared" si="1473"/>
        <v>3.4700000000000002E-2</v>
      </c>
      <c r="DP297" s="27">
        <f t="shared" ref="DP297:DP302" si="1474">(DN297+DO297)</f>
        <v>3.4700000000000002E-2</v>
      </c>
      <c r="DQ297" s="27"/>
      <c r="DR297" s="29">
        <v>128.8603</v>
      </c>
      <c r="DS297" s="27">
        <f t="shared" ref="DS297:DS302" si="1475">+BI297</f>
        <v>0.1</v>
      </c>
      <c r="DT297" s="27">
        <f t="shared" ref="DT297:DT302" si="1476">+DN297</f>
        <v>0</v>
      </c>
      <c r="DU297" s="29">
        <v>2.1999999999999999E-2</v>
      </c>
      <c r="DV297" s="27">
        <f t="shared" ref="DV297:DV302" si="1477">(DT297+DU297)</f>
        <v>2.1999999999999999E-2</v>
      </c>
      <c r="DW297" s="28"/>
      <c r="DX297" s="29">
        <v>129.25479999999999</v>
      </c>
      <c r="DY297" s="27">
        <f t="shared" ref="DY297:EA298" si="1478">+DS297</f>
        <v>0.1</v>
      </c>
      <c r="DZ297" s="27">
        <f t="shared" si="1478"/>
        <v>0</v>
      </c>
      <c r="EA297" s="27">
        <f t="shared" si="1478"/>
        <v>2.1999999999999999E-2</v>
      </c>
      <c r="EB297" s="27">
        <f t="shared" ref="EB297:EB302" si="1479">(DZ297+EA297)</f>
        <v>2.1999999999999999E-2</v>
      </c>
      <c r="EC297" s="27"/>
      <c r="ED297" s="27"/>
      <c r="EE297" s="27"/>
      <c r="EF297" s="27"/>
      <c r="EG297" s="27"/>
      <c r="EH297" s="27"/>
      <c r="EI297" s="27"/>
      <c r="EJ297" s="127" t="s">
        <v>30</v>
      </c>
      <c r="EK297" s="127"/>
      <c r="EL297" s="127"/>
      <c r="EM297" s="127"/>
      <c r="EN297" s="127"/>
      <c r="EO297" s="31"/>
      <c r="EP297" s="29">
        <v>2.6137000000000001</v>
      </c>
      <c r="EQ297" s="27">
        <v>0</v>
      </c>
      <c r="ER297" s="27">
        <v>0</v>
      </c>
      <c r="ES297" s="27">
        <v>9.3200000000000005E-2</v>
      </c>
      <c r="ET297" s="27">
        <f t="shared" ref="ET297:ET302" si="1480">ER297+ES297</f>
        <v>9.3200000000000005E-2</v>
      </c>
      <c r="EU297" s="31"/>
      <c r="EV297" s="29">
        <v>6.5589000000000004</v>
      </c>
      <c r="EW297" s="27">
        <v>0</v>
      </c>
      <c r="EX297" s="27">
        <v>0</v>
      </c>
      <c r="EY297" s="27">
        <v>7.1300000000000002E-2</v>
      </c>
      <c r="EZ297" s="27">
        <f t="shared" ref="EZ297:EZ302" si="1481">EX297+EY297</f>
        <v>7.1300000000000002E-2</v>
      </c>
      <c r="FA297" s="31"/>
      <c r="FB297" s="29">
        <v>21.010999999999999</v>
      </c>
      <c r="FC297" s="27">
        <v>0.14749999999999999</v>
      </c>
      <c r="FD297" s="27">
        <v>0</v>
      </c>
      <c r="FE297" s="27">
        <v>3.4700000000000002E-2</v>
      </c>
      <c r="FF297" s="27">
        <f t="shared" ref="FF297:FF302" si="1482">FD297+FE297</f>
        <v>3.4700000000000002E-2</v>
      </c>
      <c r="FG297" s="31"/>
      <c r="FH297" s="29">
        <v>129.25479999999999</v>
      </c>
      <c r="FI297" s="27">
        <v>0.1</v>
      </c>
      <c r="FJ297" s="27">
        <v>0</v>
      </c>
      <c r="FK297" s="27">
        <v>2.1999999999999999E-2</v>
      </c>
      <c r="FL297" s="27">
        <f t="shared" ref="FL297:FL302" si="1483">FJ297+FK297</f>
        <v>2.1999999999999999E-2</v>
      </c>
      <c r="FM297" s="31"/>
      <c r="FN297" s="32">
        <f t="shared" si="1438"/>
        <v>7</v>
      </c>
      <c r="FO297" s="32">
        <f t="shared" si="1439"/>
        <v>2015</v>
      </c>
    </row>
    <row r="298" spans="2:274" ht="15" x14ac:dyDescent="0.2">
      <c r="B298" s="32">
        <v>2015</v>
      </c>
      <c r="C298" s="32">
        <v>8</v>
      </c>
      <c r="D298" s="27"/>
      <c r="E298" s="29">
        <v>0.55889999999999995</v>
      </c>
      <c r="F298" s="52">
        <v>0.32500000000000001</v>
      </c>
      <c r="G298" s="27">
        <f t="shared" si="1388"/>
        <v>5.28E-2</v>
      </c>
      <c r="H298" s="27">
        <f t="shared" si="1446"/>
        <v>0.37780000000000002</v>
      </c>
      <c r="I298" s="27"/>
      <c r="J298" s="29">
        <v>0.55889999999999995</v>
      </c>
      <c r="K298" s="27">
        <f t="shared" si="1447"/>
        <v>0.32500000000000001</v>
      </c>
      <c r="L298" s="27">
        <f t="shared" si="1391"/>
        <v>5.28E-2</v>
      </c>
      <c r="M298" s="27">
        <f t="shared" si="1448"/>
        <v>0.37780000000000002</v>
      </c>
      <c r="N298" s="27"/>
      <c r="O298" s="29">
        <v>0.98629999999999995</v>
      </c>
      <c r="P298" s="27">
        <f t="shared" si="1449"/>
        <v>0.32500000000000001</v>
      </c>
      <c r="Q298" s="27">
        <f t="shared" si="1394"/>
        <v>0.10050000000000001</v>
      </c>
      <c r="R298" s="27">
        <f t="shared" si="1450"/>
        <v>0.42549999999999999</v>
      </c>
      <c r="S298" s="27"/>
      <c r="T298" s="29">
        <v>4.9314999999999998</v>
      </c>
      <c r="U298" s="27">
        <f t="shared" si="1451"/>
        <v>0.32500000000000001</v>
      </c>
      <c r="V298" s="27">
        <f t="shared" si="1397"/>
        <v>7.7299999999999994E-2</v>
      </c>
      <c r="W298" s="27">
        <f t="shared" si="1452"/>
        <v>0.40229999999999999</v>
      </c>
      <c r="X298" s="27"/>
      <c r="Y298" s="29">
        <v>20.778099999999998</v>
      </c>
      <c r="Z298" s="27">
        <v>0.14749999999999999</v>
      </c>
      <c r="AA298" s="27">
        <f t="shared" si="1453"/>
        <v>0.32500000000000001</v>
      </c>
      <c r="AB298" s="27">
        <f t="shared" si="1400"/>
        <v>4.6200000000000005E-2</v>
      </c>
      <c r="AC298" s="27">
        <f t="shared" si="1454"/>
        <v>0.37120000000000003</v>
      </c>
      <c r="AD298" s="27"/>
      <c r="AE298" s="29">
        <v>5.3259999999999996</v>
      </c>
      <c r="AF298" s="52">
        <v>0.32500000000000001</v>
      </c>
      <c r="AG298" s="27">
        <f t="shared" si="1402"/>
        <v>8.3900000000000002E-2</v>
      </c>
      <c r="AH298" s="27">
        <f t="shared" si="1455"/>
        <v>0.40890000000000004</v>
      </c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9">
        <v>20.778099999999998</v>
      </c>
      <c r="BC298" s="27">
        <f t="shared" si="1404"/>
        <v>0.14749999999999999</v>
      </c>
      <c r="BD298" s="27">
        <f t="shared" si="1405"/>
        <v>0.32500000000000001</v>
      </c>
      <c r="BE298" s="27">
        <f t="shared" si="1406"/>
        <v>4.5200000000000004E-2</v>
      </c>
      <c r="BF298" s="27">
        <f t="shared" si="1456"/>
        <v>0.37020000000000003</v>
      </c>
      <c r="BG298" s="27"/>
      <c r="BH298" s="29">
        <v>128.02189999999999</v>
      </c>
      <c r="BI298" s="27">
        <v>0.1</v>
      </c>
      <c r="BJ298" s="27">
        <f t="shared" si="1457"/>
        <v>0.32500000000000001</v>
      </c>
      <c r="BK298" s="27">
        <f t="shared" si="1409"/>
        <v>2.86E-2</v>
      </c>
      <c r="BL298" s="27">
        <f t="shared" si="1458"/>
        <v>0.35360000000000003</v>
      </c>
      <c r="BM298" s="27"/>
      <c r="BN298" s="27"/>
      <c r="BO298" s="27"/>
      <c r="BP298" s="27"/>
      <c r="BQ298" s="27"/>
      <c r="BR298" s="27"/>
      <c r="BS298" s="27"/>
      <c r="BT298" s="127" t="s">
        <v>30</v>
      </c>
      <c r="BU298" s="127"/>
      <c r="BV298" s="127"/>
      <c r="BW298" s="127"/>
      <c r="BX298" s="127"/>
      <c r="BY298" s="31"/>
      <c r="BZ298" s="29">
        <v>5.3259999999999996</v>
      </c>
      <c r="CA298" s="27">
        <v>0</v>
      </c>
      <c r="CB298" s="27">
        <f t="shared" si="1459"/>
        <v>0.32500000000000001</v>
      </c>
      <c r="CC298" s="27">
        <f t="shared" si="1412"/>
        <v>8.3900000000000002E-2</v>
      </c>
      <c r="CD298" s="27">
        <f t="shared" si="1460"/>
        <v>0.40890000000000004</v>
      </c>
      <c r="CE298" s="28"/>
      <c r="CF298" s="29">
        <v>230.36709999999999</v>
      </c>
      <c r="CG298" s="27">
        <v>6.6199999999999995E-2</v>
      </c>
      <c r="CH298" s="27">
        <f t="shared" si="1461"/>
        <v>0.32500000000000001</v>
      </c>
      <c r="CI298" s="27">
        <f t="shared" si="1415"/>
        <v>2.1600000000000001E-2</v>
      </c>
      <c r="CJ298" s="27">
        <f t="shared" si="1462"/>
        <v>0.34660000000000002</v>
      </c>
      <c r="CK298" s="28"/>
      <c r="CL298" s="29">
        <v>2.2191999999999998</v>
      </c>
      <c r="CM298" s="27">
        <v>0</v>
      </c>
      <c r="CN298" s="27">
        <v>9.3200000000000005E-2</v>
      </c>
      <c r="CO298" s="27">
        <f t="shared" si="1463"/>
        <v>9.3200000000000005E-2</v>
      </c>
      <c r="CP298" s="28"/>
      <c r="CQ298" s="29">
        <v>2.6137000000000001</v>
      </c>
      <c r="CR298" s="27">
        <f t="shared" si="1464"/>
        <v>0</v>
      </c>
      <c r="CS298" s="27">
        <f t="shared" si="1464"/>
        <v>9.3200000000000005E-2</v>
      </c>
      <c r="CT298" s="27">
        <f t="shared" si="1465"/>
        <v>9.3200000000000005E-2</v>
      </c>
      <c r="CU298" s="28"/>
      <c r="CV298" s="29">
        <v>6.1643999999999997</v>
      </c>
      <c r="CW298" s="27">
        <f t="shared" si="1466"/>
        <v>0</v>
      </c>
      <c r="CX298" s="27">
        <v>7.1300000000000002E-2</v>
      </c>
      <c r="CY298" s="27">
        <f t="shared" si="1467"/>
        <v>7.1300000000000002E-2</v>
      </c>
      <c r="CZ298" s="28"/>
      <c r="DA298" s="29">
        <v>6.5589000000000004</v>
      </c>
      <c r="DB298" s="27">
        <f t="shared" si="1468"/>
        <v>0</v>
      </c>
      <c r="DC298" s="29">
        <f t="shared" si="1468"/>
        <v>7.1300000000000002E-2</v>
      </c>
      <c r="DD298" s="27">
        <f t="shared" si="1469"/>
        <v>7.1300000000000002E-2</v>
      </c>
      <c r="DE298" s="27"/>
      <c r="DF298" s="29">
        <v>21.616499999999998</v>
      </c>
      <c r="DG298" s="27">
        <f t="shared" si="1470"/>
        <v>0.14749999999999999</v>
      </c>
      <c r="DH298" s="27">
        <f t="shared" si="1471"/>
        <v>0</v>
      </c>
      <c r="DI298" s="27">
        <v>3.4700000000000002E-2</v>
      </c>
      <c r="DJ298" s="27">
        <f t="shared" si="1472"/>
        <v>3.4700000000000002E-2</v>
      </c>
      <c r="DK298" s="28"/>
      <c r="DL298" s="29">
        <v>22.010999999999999</v>
      </c>
      <c r="DM298" s="27">
        <f t="shared" si="1473"/>
        <v>0.14749999999999999</v>
      </c>
      <c r="DN298" s="27">
        <f t="shared" si="1473"/>
        <v>0</v>
      </c>
      <c r="DO298" s="27">
        <f t="shared" si="1473"/>
        <v>3.4700000000000002E-2</v>
      </c>
      <c r="DP298" s="27">
        <f t="shared" si="1474"/>
        <v>3.4700000000000002E-2</v>
      </c>
      <c r="DQ298" s="27"/>
      <c r="DR298" s="29">
        <v>128.8603</v>
      </c>
      <c r="DS298" s="27">
        <f t="shared" si="1475"/>
        <v>0.1</v>
      </c>
      <c r="DT298" s="27">
        <f t="shared" si="1476"/>
        <v>0</v>
      </c>
      <c r="DU298" s="29">
        <v>2.1999999999999999E-2</v>
      </c>
      <c r="DV298" s="27">
        <f t="shared" si="1477"/>
        <v>2.1999999999999999E-2</v>
      </c>
      <c r="DW298" s="28"/>
      <c r="DX298" s="29">
        <v>129.25479999999999</v>
      </c>
      <c r="DY298" s="27">
        <f t="shared" si="1478"/>
        <v>0.1</v>
      </c>
      <c r="DZ298" s="27">
        <f t="shared" si="1478"/>
        <v>0</v>
      </c>
      <c r="EA298" s="27">
        <f t="shared" si="1478"/>
        <v>2.1999999999999999E-2</v>
      </c>
      <c r="EB298" s="27">
        <f t="shared" si="1479"/>
        <v>2.1999999999999999E-2</v>
      </c>
      <c r="EC298" s="27"/>
      <c r="ED298" s="27"/>
      <c r="EE298" s="27"/>
      <c r="EF298" s="27"/>
      <c r="EG298" s="27"/>
      <c r="EH298" s="27"/>
      <c r="EI298" s="27"/>
      <c r="EJ298" s="127" t="s">
        <v>30</v>
      </c>
      <c r="EK298" s="127"/>
      <c r="EL298" s="127"/>
      <c r="EM298" s="127"/>
      <c r="EN298" s="127"/>
      <c r="EO298" s="31"/>
      <c r="EP298" s="29">
        <v>2.6137000000000001</v>
      </c>
      <c r="EQ298" s="27">
        <v>0</v>
      </c>
      <c r="ER298" s="27">
        <v>0</v>
      </c>
      <c r="ES298" s="27">
        <v>9.3200000000000005E-2</v>
      </c>
      <c r="ET298" s="27">
        <f t="shared" si="1480"/>
        <v>9.3200000000000005E-2</v>
      </c>
      <c r="EU298" s="31"/>
      <c r="EV298" s="29">
        <v>6.5589000000000004</v>
      </c>
      <c r="EW298" s="27">
        <v>0</v>
      </c>
      <c r="EX298" s="27">
        <v>0</v>
      </c>
      <c r="EY298" s="27">
        <v>7.1300000000000002E-2</v>
      </c>
      <c r="EZ298" s="27">
        <f t="shared" si="1481"/>
        <v>7.1300000000000002E-2</v>
      </c>
      <c r="FA298" s="31"/>
      <c r="FB298" s="29">
        <v>21.010999999999999</v>
      </c>
      <c r="FC298" s="27">
        <v>0.14749999999999999</v>
      </c>
      <c r="FD298" s="27">
        <v>0</v>
      </c>
      <c r="FE298" s="27">
        <v>3.4700000000000002E-2</v>
      </c>
      <c r="FF298" s="27">
        <f t="shared" si="1482"/>
        <v>3.4700000000000002E-2</v>
      </c>
      <c r="FG298" s="31"/>
      <c r="FH298" s="29">
        <v>129.25479999999999</v>
      </c>
      <c r="FI298" s="27">
        <v>0.1</v>
      </c>
      <c r="FJ298" s="27">
        <v>0</v>
      </c>
      <c r="FK298" s="27">
        <v>2.1999999999999999E-2</v>
      </c>
      <c r="FL298" s="27">
        <f t="shared" si="1483"/>
        <v>2.1999999999999999E-2</v>
      </c>
      <c r="FM298" s="31"/>
      <c r="FN298" s="32">
        <f t="shared" si="1438"/>
        <v>8</v>
      </c>
      <c r="FO298" s="32">
        <f t="shared" si="1439"/>
        <v>2015</v>
      </c>
    </row>
    <row r="299" spans="2:274" ht="15" x14ac:dyDescent="0.2">
      <c r="B299" s="32">
        <v>2015</v>
      </c>
      <c r="C299" s="32">
        <v>9</v>
      </c>
      <c r="D299" s="27"/>
      <c r="E299" s="29">
        <v>0.55889999999999995</v>
      </c>
      <c r="F299" s="52">
        <v>0.31269999999999998</v>
      </c>
      <c r="G299" s="27">
        <f t="shared" si="1388"/>
        <v>5.28E-2</v>
      </c>
      <c r="H299" s="27">
        <f t="shared" si="1446"/>
        <v>0.36549999999999999</v>
      </c>
      <c r="I299" s="27"/>
      <c r="J299" s="29">
        <v>0.55889999999999995</v>
      </c>
      <c r="K299" s="27">
        <f t="shared" si="1447"/>
        <v>0.31269999999999998</v>
      </c>
      <c r="L299" s="27">
        <f t="shared" si="1391"/>
        <v>5.28E-2</v>
      </c>
      <c r="M299" s="27">
        <f t="shared" si="1448"/>
        <v>0.36549999999999999</v>
      </c>
      <c r="N299" s="27"/>
      <c r="O299" s="29">
        <v>0.98629999999999995</v>
      </c>
      <c r="P299" s="27">
        <f t="shared" si="1449"/>
        <v>0.31269999999999998</v>
      </c>
      <c r="Q299" s="27">
        <f t="shared" si="1394"/>
        <v>0.10050000000000001</v>
      </c>
      <c r="R299" s="27">
        <f t="shared" si="1450"/>
        <v>0.41320000000000001</v>
      </c>
      <c r="S299" s="27"/>
      <c r="T299" s="29">
        <v>4.9314999999999998</v>
      </c>
      <c r="U299" s="27">
        <f t="shared" si="1451"/>
        <v>0.31269999999999998</v>
      </c>
      <c r="V299" s="27">
        <f t="shared" si="1397"/>
        <v>7.7299999999999994E-2</v>
      </c>
      <c r="W299" s="27">
        <f t="shared" si="1452"/>
        <v>0.38999999999999996</v>
      </c>
      <c r="X299" s="27"/>
      <c r="Y299" s="29">
        <v>20.778099999999998</v>
      </c>
      <c r="Z299" s="27">
        <v>0.14749999999999999</v>
      </c>
      <c r="AA299" s="27">
        <f t="shared" si="1453"/>
        <v>0.31269999999999998</v>
      </c>
      <c r="AB299" s="27">
        <f t="shared" si="1400"/>
        <v>4.6200000000000005E-2</v>
      </c>
      <c r="AC299" s="27">
        <f t="shared" si="1454"/>
        <v>0.3589</v>
      </c>
      <c r="AD299" s="27"/>
      <c r="AE299" s="29">
        <v>5.3259999999999996</v>
      </c>
      <c r="AF299" s="52">
        <v>0.31269999999999998</v>
      </c>
      <c r="AG299" s="27">
        <f t="shared" si="1402"/>
        <v>8.3900000000000002E-2</v>
      </c>
      <c r="AH299" s="27">
        <f t="shared" si="1455"/>
        <v>0.39659999999999995</v>
      </c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9">
        <v>20.778099999999998</v>
      </c>
      <c r="BC299" s="27">
        <f t="shared" si="1404"/>
        <v>0.14749999999999999</v>
      </c>
      <c r="BD299" s="27">
        <f t="shared" si="1405"/>
        <v>0.31269999999999998</v>
      </c>
      <c r="BE299" s="27">
        <f t="shared" si="1406"/>
        <v>4.5200000000000004E-2</v>
      </c>
      <c r="BF299" s="27">
        <f t="shared" si="1456"/>
        <v>0.3579</v>
      </c>
      <c r="BG299" s="27"/>
      <c r="BH299" s="29">
        <v>128.02189999999999</v>
      </c>
      <c r="BI299" s="27">
        <v>0.1</v>
      </c>
      <c r="BJ299" s="27">
        <f t="shared" si="1457"/>
        <v>0.31269999999999998</v>
      </c>
      <c r="BK299" s="27">
        <f t="shared" si="1409"/>
        <v>2.86E-2</v>
      </c>
      <c r="BL299" s="27">
        <f t="shared" si="1458"/>
        <v>0.34129999999999999</v>
      </c>
      <c r="BM299" s="27"/>
      <c r="BN299" s="27"/>
      <c r="BO299" s="27"/>
      <c r="BP299" s="27"/>
      <c r="BQ299" s="27"/>
      <c r="BR299" s="27"/>
      <c r="BS299" s="27"/>
      <c r="BT299" s="127" t="s">
        <v>30</v>
      </c>
      <c r="BU299" s="127"/>
      <c r="BV299" s="127"/>
      <c r="BW299" s="127"/>
      <c r="BX299" s="127"/>
      <c r="BY299" s="31"/>
      <c r="BZ299" s="29">
        <v>5.3259999999999996</v>
      </c>
      <c r="CA299" s="27">
        <v>0</v>
      </c>
      <c r="CB299" s="27">
        <f t="shared" si="1459"/>
        <v>0.31269999999999998</v>
      </c>
      <c r="CC299" s="27">
        <f t="shared" si="1412"/>
        <v>8.3900000000000002E-2</v>
      </c>
      <c r="CD299" s="27">
        <f t="shared" si="1460"/>
        <v>0.39659999999999995</v>
      </c>
      <c r="CE299" s="28"/>
      <c r="CF299" s="29">
        <v>230.36709999999999</v>
      </c>
      <c r="CG299" s="27">
        <v>6.6199999999999995E-2</v>
      </c>
      <c r="CH299" s="27">
        <f t="shared" si="1461"/>
        <v>0.31269999999999998</v>
      </c>
      <c r="CI299" s="27">
        <f t="shared" si="1415"/>
        <v>2.1600000000000001E-2</v>
      </c>
      <c r="CJ299" s="27">
        <f t="shared" si="1462"/>
        <v>0.33429999999999999</v>
      </c>
      <c r="CK299" s="28"/>
      <c r="CL299" s="29">
        <v>2.2191999999999998</v>
      </c>
      <c r="CM299" s="27">
        <v>0</v>
      </c>
      <c r="CN299" s="27">
        <v>9.3200000000000005E-2</v>
      </c>
      <c r="CO299" s="27">
        <f t="shared" si="1463"/>
        <v>9.3200000000000005E-2</v>
      </c>
      <c r="CP299" s="28"/>
      <c r="CQ299" s="29">
        <v>2.6137000000000001</v>
      </c>
      <c r="CR299" s="27">
        <f t="shared" si="1464"/>
        <v>0</v>
      </c>
      <c r="CS299" s="27">
        <f t="shared" si="1464"/>
        <v>9.3200000000000005E-2</v>
      </c>
      <c r="CT299" s="27">
        <f t="shared" si="1465"/>
        <v>9.3200000000000005E-2</v>
      </c>
      <c r="CU299" s="28"/>
      <c r="CV299" s="29">
        <v>6.1643999999999997</v>
      </c>
      <c r="CW299" s="27">
        <f t="shared" si="1466"/>
        <v>0</v>
      </c>
      <c r="CX299" s="27">
        <v>7.1300000000000002E-2</v>
      </c>
      <c r="CY299" s="27">
        <f t="shared" si="1467"/>
        <v>7.1300000000000002E-2</v>
      </c>
      <c r="CZ299" s="28"/>
      <c r="DA299" s="29">
        <v>6.5589000000000004</v>
      </c>
      <c r="DB299" s="27">
        <f t="shared" si="1468"/>
        <v>0</v>
      </c>
      <c r="DC299" s="29">
        <f t="shared" si="1468"/>
        <v>7.1300000000000002E-2</v>
      </c>
      <c r="DD299" s="27">
        <f t="shared" si="1469"/>
        <v>7.1300000000000002E-2</v>
      </c>
      <c r="DE299" s="27"/>
      <c r="DF299" s="29">
        <v>21.616499999999998</v>
      </c>
      <c r="DG299" s="27">
        <f t="shared" si="1470"/>
        <v>0.14749999999999999</v>
      </c>
      <c r="DH299" s="27">
        <f t="shared" si="1471"/>
        <v>0</v>
      </c>
      <c r="DI299" s="27">
        <v>3.4700000000000002E-2</v>
      </c>
      <c r="DJ299" s="27">
        <f t="shared" si="1472"/>
        <v>3.4700000000000002E-2</v>
      </c>
      <c r="DK299" s="28"/>
      <c r="DL299" s="29">
        <v>22.010999999999999</v>
      </c>
      <c r="DM299" s="27">
        <f t="shared" ref="DM299:DO300" si="1484">+DG299</f>
        <v>0.14749999999999999</v>
      </c>
      <c r="DN299" s="27">
        <f t="shared" si="1484"/>
        <v>0</v>
      </c>
      <c r="DO299" s="27">
        <f t="shared" si="1484"/>
        <v>3.4700000000000002E-2</v>
      </c>
      <c r="DP299" s="27">
        <f t="shared" si="1474"/>
        <v>3.4700000000000002E-2</v>
      </c>
      <c r="DQ299" s="27"/>
      <c r="DR299" s="29">
        <v>128.8603</v>
      </c>
      <c r="DS299" s="27">
        <f t="shared" si="1475"/>
        <v>0.1</v>
      </c>
      <c r="DT299" s="27">
        <f t="shared" si="1476"/>
        <v>0</v>
      </c>
      <c r="DU299" s="29">
        <v>2.1999999999999999E-2</v>
      </c>
      <c r="DV299" s="27">
        <f t="shared" si="1477"/>
        <v>2.1999999999999999E-2</v>
      </c>
      <c r="DW299" s="28"/>
      <c r="DX299" s="29">
        <v>129.25479999999999</v>
      </c>
      <c r="DY299" s="27">
        <f t="shared" ref="DY299:EA300" si="1485">+DS299</f>
        <v>0.1</v>
      </c>
      <c r="DZ299" s="27">
        <f t="shared" si="1485"/>
        <v>0</v>
      </c>
      <c r="EA299" s="27">
        <f t="shared" si="1485"/>
        <v>2.1999999999999999E-2</v>
      </c>
      <c r="EB299" s="27">
        <f t="shared" si="1479"/>
        <v>2.1999999999999999E-2</v>
      </c>
      <c r="EC299" s="27"/>
      <c r="ED299" s="27"/>
      <c r="EE299" s="27"/>
      <c r="EF299" s="27"/>
      <c r="EG299" s="27"/>
      <c r="EH299" s="27"/>
      <c r="EI299" s="27"/>
      <c r="EJ299" s="127" t="s">
        <v>30</v>
      </c>
      <c r="EK299" s="127"/>
      <c r="EL299" s="127"/>
      <c r="EM299" s="127"/>
      <c r="EN299" s="127"/>
      <c r="EO299" s="31"/>
      <c r="EP299" s="29">
        <v>2.6137000000000001</v>
      </c>
      <c r="EQ299" s="27">
        <v>0</v>
      </c>
      <c r="ER299" s="27">
        <v>0</v>
      </c>
      <c r="ES299" s="27">
        <v>9.3200000000000005E-2</v>
      </c>
      <c r="ET299" s="27">
        <f t="shared" si="1480"/>
        <v>9.3200000000000005E-2</v>
      </c>
      <c r="EU299" s="31"/>
      <c r="EV299" s="29">
        <v>6.5589000000000004</v>
      </c>
      <c r="EW299" s="27">
        <v>0</v>
      </c>
      <c r="EX299" s="27">
        <v>0</v>
      </c>
      <c r="EY299" s="27">
        <v>7.1300000000000002E-2</v>
      </c>
      <c r="EZ299" s="27">
        <f t="shared" si="1481"/>
        <v>7.1300000000000002E-2</v>
      </c>
      <c r="FA299" s="31"/>
      <c r="FB299" s="29">
        <v>21.010999999999999</v>
      </c>
      <c r="FC299" s="27">
        <v>0.14749999999999999</v>
      </c>
      <c r="FD299" s="27">
        <v>0</v>
      </c>
      <c r="FE299" s="27">
        <v>3.4700000000000002E-2</v>
      </c>
      <c r="FF299" s="27">
        <f t="shared" si="1482"/>
        <v>3.4700000000000002E-2</v>
      </c>
      <c r="FG299" s="31"/>
      <c r="FH299" s="29">
        <v>129.25479999999999</v>
      </c>
      <c r="FI299" s="27">
        <v>0.1</v>
      </c>
      <c r="FJ299" s="27">
        <v>0</v>
      </c>
      <c r="FK299" s="27">
        <v>2.1999999999999999E-2</v>
      </c>
      <c r="FL299" s="27">
        <f t="shared" si="1483"/>
        <v>2.1999999999999999E-2</v>
      </c>
      <c r="FM299" s="31"/>
      <c r="FN299" s="32">
        <f t="shared" si="1438"/>
        <v>9</v>
      </c>
      <c r="FO299" s="32">
        <f t="shared" si="1439"/>
        <v>2015</v>
      </c>
    </row>
    <row r="300" spans="2:274" ht="15" x14ac:dyDescent="0.2">
      <c r="B300" s="32">
        <v>2015</v>
      </c>
      <c r="C300" s="32">
        <v>10</v>
      </c>
      <c r="D300" s="27"/>
      <c r="E300" s="29">
        <v>0.55889999999999995</v>
      </c>
      <c r="F300" s="52">
        <v>0.34520000000000001</v>
      </c>
      <c r="G300" s="27">
        <f t="shared" si="1388"/>
        <v>5.28E-2</v>
      </c>
      <c r="H300" s="27">
        <f t="shared" si="1446"/>
        <v>0.39800000000000002</v>
      </c>
      <c r="I300" s="27"/>
      <c r="J300" s="29">
        <v>0.55889999999999995</v>
      </c>
      <c r="K300" s="27">
        <f t="shared" si="1447"/>
        <v>0.34520000000000001</v>
      </c>
      <c r="L300" s="27">
        <f t="shared" si="1391"/>
        <v>5.28E-2</v>
      </c>
      <c r="M300" s="27">
        <f t="shared" si="1448"/>
        <v>0.39800000000000002</v>
      </c>
      <c r="N300" s="27"/>
      <c r="O300" s="29">
        <v>0.98629999999999995</v>
      </c>
      <c r="P300" s="27">
        <f t="shared" si="1449"/>
        <v>0.34520000000000001</v>
      </c>
      <c r="Q300" s="27">
        <f t="shared" si="1394"/>
        <v>0.10050000000000001</v>
      </c>
      <c r="R300" s="27">
        <f t="shared" si="1450"/>
        <v>0.44569999999999999</v>
      </c>
      <c r="S300" s="27"/>
      <c r="T300" s="29">
        <v>4.9314999999999998</v>
      </c>
      <c r="U300" s="27">
        <f t="shared" si="1451"/>
        <v>0.34520000000000001</v>
      </c>
      <c r="V300" s="27">
        <f t="shared" si="1397"/>
        <v>7.7299999999999994E-2</v>
      </c>
      <c r="W300" s="27">
        <f t="shared" si="1452"/>
        <v>0.42249999999999999</v>
      </c>
      <c r="X300" s="27"/>
      <c r="Y300" s="29">
        <v>20.778099999999998</v>
      </c>
      <c r="Z300" s="27">
        <v>0.14749999999999999</v>
      </c>
      <c r="AA300" s="27">
        <f t="shared" si="1453"/>
        <v>0.34520000000000001</v>
      </c>
      <c r="AB300" s="27">
        <f t="shared" si="1400"/>
        <v>4.6200000000000005E-2</v>
      </c>
      <c r="AC300" s="27">
        <f t="shared" si="1454"/>
        <v>0.39140000000000003</v>
      </c>
      <c r="AD300" s="27"/>
      <c r="AE300" s="29">
        <v>5.3259999999999996</v>
      </c>
      <c r="AF300" s="52">
        <v>0.34520000000000001</v>
      </c>
      <c r="AG300" s="27">
        <f t="shared" si="1402"/>
        <v>8.3900000000000002E-2</v>
      </c>
      <c r="AH300" s="27">
        <f t="shared" si="1455"/>
        <v>0.42910000000000004</v>
      </c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9">
        <v>20.778099999999998</v>
      </c>
      <c r="BC300" s="27">
        <f t="shared" si="1404"/>
        <v>0.14749999999999999</v>
      </c>
      <c r="BD300" s="27">
        <f t="shared" si="1405"/>
        <v>0.34520000000000001</v>
      </c>
      <c r="BE300" s="27">
        <f t="shared" si="1406"/>
        <v>4.5200000000000004E-2</v>
      </c>
      <c r="BF300" s="27">
        <f t="shared" si="1456"/>
        <v>0.39040000000000002</v>
      </c>
      <c r="BG300" s="27"/>
      <c r="BH300" s="29">
        <v>128.02189999999999</v>
      </c>
      <c r="BI300" s="27">
        <v>0.1</v>
      </c>
      <c r="BJ300" s="27">
        <f t="shared" si="1457"/>
        <v>0.34520000000000001</v>
      </c>
      <c r="BK300" s="27">
        <f t="shared" si="1409"/>
        <v>2.86E-2</v>
      </c>
      <c r="BL300" s="27">
        <f t="shared" si="1458"/>
        <v>0.37380000000000002</v>
      </c>
      <c r="BM300" s="27"/>
      <c r="BN300" s="27"/>
      <c r="BO300" s="27"/>
      <c r="BP300" s="27"/>
      <c r="BQ300" s="27"/>
      <c r="BR300" s="27"/>
      <c r="BS300" s="27"/>
      <c r="BT300" s="127" t="s">
        <v>30</v>
      </c>
      <c r="BU300" s="127"/>
      <c r="BV300" s="127"/>
      <c r="BW300" s="127"/>
      <c r="BX300" s="127"/>
      <c r="BY300" s="31"/>
      <c r="BZ300" s="29">
        <v>5.3259999999999996</v>
      </c>
      <c r="CA300" s="27">
        <v>0</v>
      </c>
      <c r="CB300" s="27">
        <f t="shared" si="1459"/>
        <v>0.34520000000000001</v>
      </c>
      <c r="CC300" s="27">
        <f t="shared" si="1412"/>
        <v>8.3900000000000002E-2</v>
      </c>
      <c r="CD300" s="27">
        <f t="shared" si="1460"/>
        <v>0.42910000000000004</v>
      </c>
      <c r="CE300" s="28"/>
      <c r="CF300" s="29">
        <v>230.36709999999999</v>
      </c>
      <c r="CG300" s="27">
        <v>6.6199999999999995E-2</v>
      </c>
      <c r="CH300" s="27">
        <f t="shared" si="1461"/>
        <v>0.34520000000000001</v>
      </c>
      <c r="CI300" s="27">
        <f t="shared" si="1415"/>
        <v>2.1600000000000001E-2</v>
      </c>
      <c r="CJ300" s="27">
        <f t="shared" si="1462"/>
        <v>0.36680000000000001</v>
      </c>
      <c r="CK300" s="28"/>
      <c r="CL300" s="29">
        <v>2.2191999999999998</v>
      </c>
      <c r="CM300" s="27">
        <v>0</v>
      </c>
      <c r="CN300" s="27">
        <v>9.3200000000000005E-2</v>
      </c>
      <c r="CO300" s="27">
        <f t="shared" si="1463"/>
        <v>9.3200000000000005E-2</v>
      </c>
      <c r="CP300" s="28"/>
      <c r="CQ300" s="29">
        <v>2.6137000000000001</v>
      </c>
      <c r="CR300" s="27">
        <f t="shared" ref="CR300:CS302" si="1486">+CM300</f>
        <v>0</v>
      </c>
      <c r="CS300" s="27">
        <f t="shared" si="1486"/>
        <v>9.3200000000000005E-2</v>
      </c>
      <c r="CT300" s="27">
        <f t="shared" si="1465"/>
        <v>9.3200000000000005E-2</v>
      </c>
      <c r="CU300" s="28"/>
      <c r="CV300" s="29">
        <v>6.1643999999999997</v>
      </c>
      <c r="CW300" s="27">
        <f t="shared" si="1466"/>
        <v>0</v>
      </c>
      <c r="CX300" s="27">
        <v>7.1300000000000002E-2</v>
      </c>
      <c r="CY300" s="27">
        <f t="shared" si="1467"/>
        <v>7.1300000000000002E-2</v>
      </c>
      <c r="CZ300" s="28"/>
      <c r="DA300" s="29">
        <v>6.5589000000000004</v>
      </c>
      <c r="DB300" s="27">
        <f t="shared" ref="DB300:DC302" si="1487">+CW300</f>
        <v>0</v>
      </c>
      <c r="DC300" s="29">
        <f t="shared" si="1487"/>
        <v>7.1300000000000002E-2</v>
      </c>
      <c r="DD300" s="27">
        <f t="shared" si="1469"/>
        <v>7.1300000000000002E-2</v>
      </c>
      <c r="DE300" s="27"/>
      <c r="DF300" s="29">
        <v>21.616499999999998</v>
      </c>
      <c r="DG300" s="27">
        <f t="shared" si="1470"/>
        <v>0.14749999999999999</v>
      </c>
      <c r="DH300" s="27">
        <f t="shared" si="1471"/>
        <v>0</v>
      </c>
      <c r="DI300" s="27">
        <v>3.4700000000000002E-2</v>
      </c>
      <c r="DJ300" s="27">
        <f t="shared" si="1472"/>
        <v>3.4700000000000002E-2</v>
      </c>
      <c r="DK300" s="28"/>
      <c r="DL300" s="29">
        <v>22.010999999999999</v>
      </c>
      <c r="DM300" s="27">
        <f t="shared" si="1484"/>
        <v>0.14749999999999999</v>
      </c>
      <c r="DN300" s="27">
        <f t="shared" si="1484"/>
        <v>0</v>
      </c>
      <c r="DO300" s="27">
        <f t="shared" si="1484"/>
        <v>3.4700000000000002E-2</v>
      </c>
      <c r="DP300" s="27">
        <f t="shared" si="1474"/>
        <v>3.4700000000000002E-2</v>
      </c>
      <c r="DQ300" s="27"/>
      <c r="DR300" s="29">
        <v>128.8603</v>
      </c>
      <c r="DS300" s="27">
        <f t="shared" si="1475"/>
        <v>0.1</v>
      </c>
      <c r="DT300" s="27">
        <f t="shared" si="1476"/>
        <v>0</v>
      </c>
      <c r="DU300" s="29">
        <v>2.1999999999999999E-2</v>
      </c>
      <c r="DV300" s="27">
        <f t="shared" si="1477"/>
        <v>2.1999999999999999E-2</v>
      </c>
      <c r="DW300" s="28"/>
      <c r="DX300" s="29">
        <v>129.25479999999999</v>
      </c>
      <c r="DY300" s="27">
        <f t="shared" si="1485"/>
        <v>0.1</v>
      </c>
      <c r="DZ300" s="27">
        <f t="shared" si="1485"/>
        <v>0</v>
      </c>
      <c r="EA300" s="27">
        <f t="shared" si="1485"/>
        <v>2.1999999999999999E-2</v>
      </c>
      <c r="EB300" s="27">
        <f t="shared" si="1479"/>
        <v>2.1999999999999999E-2</v>
      </c>
      <c r="EC300" s="27"/>
      <c r="ED300" s="27"/>
      <c r="EE300" s="27"/>
      <c r="EF300" s="27"/>
      <c r="EG300" s="27"/>
      <c r="EH300" s="27"/>
      <c r="EI300" s="27"/>
      <c r="EJ300" s="127" t="s">
        <v>30</v>
      </c>
      <c r="EK300" s="127"/>
      <c r="EL300" s="127"/>
      <c r="EM300" s="127"/>
      <c r="EN300" s="127"/>
      <c r="EO300" s="31"/>
      <c r="EP300" s="29">
        <v>2.6137000000000001</v>
      </c>
      <c r="EQ300" s="27">
        <v>0</v>
      </c>
      <c r="ER300" s="27">
        <v>0</v>
      </c>
      <c r="ES300" s="27">
        <v>9.3200000000000005E-2</v>
      </c>
      <c r="ET300" s="27">
        <f t="shared" si="1480"/>
        <v>9.3200000000000005E-2</v>
      </c>
      <c r="EU300" s="31"/>
      <c r="EV300" s="29">
        <v>6.5589000000000004</v>
      </c>
      <c r="EW300" s="27">
        <v>0</v>
      </c>
      <c r="EX300" s="27">
        <v>0</v>
      </c>
      <c r="EY300" s="27">
        <v>7.1300000000000002E-2</v>
      </c>
      <c r="EZ300" s="27">
        <f t="shared" si="1481"/>
        <v>7.1300000000000002E-2</v>
      </c>
      <c r="FA300" s="31"/>
      <c r="FB300" s="29">
        <v>21.010999999999999</v>
      </c>
      <c r="FC300" s="27">
        <v>0.14749999999999999</v>
      </c>
      <c r="FD300" s="27">
        <v>0</v>
      </c>
      <c r="FE300" s="27">
        <v>3.4700000000000002E-2</v>
      </c>
      <c r="FF300" s="27">
        <f t="shared" si="1482"/>
        <v>3.4700000000000002E-2</v>
      </c>
      <c r="FG300" s="31"/>
      <c r="FH300" s="29">
        <v>129.25479999999999</v>
      </c>
      <c r="FI300" s="27">
        <v>0.1</v>
      </c>
      <c r="FJ300" s="27">
        <v>0</v>
      </c>
      <c r="FK300" s="27">
        <v>2.1999999999999999E-2</v>
      </c>
      <c r="FL300" s="27">
        <f t="shared" si="1483"/>
        <v>2.1999999999999999E-2</v>
      </c>
      <c r="FM300" s="31"/>
      <c r="FN300" s="32">
        <f t="shared" si="1438"/>
        <v>10</v>
      </c>
      <c r="FO300" s="32">
        <f t="shared" si="1439"/>
        <v>2015</v>
      </c>
    </row>
    <row r="301" spans="2:274" ht="15" x14ac:dyDescent="0.2">
      <c r="B301" s="32">
        <v>2015</v>
      </c>
      <c r="C301" s="32">
        <v>11</v>
      </c>
      <c r="D301" s="27"/>
      <c r="E301" s="29">
        <v>0.55889999999999995</v>
      </c>
      <c r="F301" s="52">
        <v>0.37259999999999999</v>
      </c>
      <c r="G301" s="27">
        <f t="shared" si="1388"/>
        <v>5.28E-2</v>
      </c>
      <c r="H301" s="27">
        <f t="shared" si="1446"/>
        <v>0.4254</v>
      </c>
      <c r="I301" s="27"/>
      <c r="J301" s="29">
        <v>0.55889999999999995</v>
      </c>
      <c r="K301" s="27">
        <f t="shared" si="1447"/>
        <v>0.37259999999999999</v>
      </c>
      <c r="L301" s="27">
        <f t="shared" si="1391"/>
        <v>5.28E-2</v>
      </c>
      <c r="M301" s="27">
        <f t="shared" si="1448"/>
        <v>0.4254</v>
      </c>
      <c r="N301" s="27"/>
      <c r="O301" s="29">
        <v>0.98629999999999995</v>
      </c>
      <c r="P301" s="27">
        <f t="shared" si="1449"/>
        <v>0.37259999999999999</v>
      </c>
      <c r="Q301" s="27">
        <f t="shared" si="1394"/>
        <v>0.10050000000000001</v>
      </c>
      <c r="R301" s="27">
        <f t="shared" si="1450"/>
        <v>0.47309999999999997</v>
      </c>
      <c r="S301" s="27"/>
      <c r="T301" s="29">
        <v>4.9314999999999998</v>
      </c>
      <c r="U301" s="27">
        <f t="shared" si="1451"/>
        <v>0.37259999999999999</v>
      </c>
      <c r="V301" s="27">
        <f t="shared" si="1397"/>
        <v>7.7299999999999994E-2</v>
      </c>
      <c r="W301" s="27">
        <f t="shared" si="1452"/>
        <v>0.44989999999999997</v>
      </c>
      <c r="X301" s="27"/>
      <c r="Y301" s="29">
        <v>20.778099999999998</v>
      </c>
      <c r="Z301" s="27">
        <v>0.14749999999999999</v>
      </c>
      <c r="AA301" s="27">
        <f t="shared" si="1453"/>
        <v>0.37259999999999999</v>
      </c>
      <c r="AB301" s="27">
        <f t="shared" si="1400"/>
        <v>4.6200000000000005E-2</v>
      </c>
      <c r="AC301" s="27">
        <f t="shared" si="1454"/>
        <v>0.41880000000000001</v>
      </c>
      <c r="AD301" s="27"/>
      <c r="AE301" s="29">
        <v>5.3259999999999996</v>
      </c>
      <c r="AF301" s="52">
        <v>0.25690000000000002</v>
      </c>
      <c r="AG301" s="27">
        <f t="shared" si="1402"/>
        <v>8.3900000000000002E-2</v>
      </c>
      <c r="AH301" s="27">
        <f t="shared" si="1455"/>
        <v>0.34079999999999999</v>
      </c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9">
        <v>20.778099999999998</v>
      </c>
      <c r="BC301" s="27">
        <f t="shared" si="1404"/>
        <v>0.14749999999999999</v>
      </c>
      <c r="BD301" s="27">
        <f t="shared" si="1405"/>
        <v>0.25690000000000002</v>
      </c>
      <c r="BE301" s="27">
        <f t="shared" si="1406"/>
        <v>4.5200000000000004E-2</v>
      </c>
      <c r="BF301" s="27">
        <f t="shared" si="1456"/>
        <v>0.30210000000000004</v>
      </c>
      <c r="BG301" s="27"/>
      <c r="BH301" s="29">
        <v>128.02189999999999</v>
      </c>
      <c r="BI301" s="27">
        <v>0.1</v>
      </c>
      <c r="BJ301" s="27">
        <f t="shared" si="1457"/>
        <v>0.25690000000000002</v>
      </c>
      <c r="BK301" s="27">
        <f t="shared" si="1409"/>
        <v>2.86E-2</v>
      </c>
      <c r="BL301" s="27">
        <f t="shared" si="1458"/>
        <v>0.28550000000000003</v>
      </c>
      <c r="BM301" s="27"/>
      <c r="BN301" s="27"/>
      <c r="BO301" s="27"/>
      <c r="BP301" s="27"/>
      <c r="BQ301" s="27"/>
      <c r="BR301" s="27"/>
      <c r="BS301" s="27"/>
      <c r="BT301" s="127" t="s">
        <v>30</v>
      </c>
      <c r="BU301" s="127"/>
      <c r="BV301" s="127"/>
      <c r="BW301" s="127"/>
      <c r="BX301" s="127"/>
      <c r="BY301" s="31"/>
      <c r="BZ301" s="29">
        <v>5.3259999999999996</v>
      </c>
      <c r="CA301" s="27">
        <v>0</v>
      </c>
      <c r="CB301" s="27">
        <f t="shared" si="1459"/>
        <v>0.25690000000000002</v>
      </c>
      <c r="CC301" s="27">
        <f t="shared" si="1412"/>
        <v>8.3900000000000002E-2</v>
      </c>
      <c r="CD301" s="27">
        <f t="shared" si="1460"/>
        <v>0.34079999999999999</v>
      </c>
      <c r="CE301" s="28"/>
      <c r="CF301" s="29">
        <v>230.36709999999999</v>
      </c>
      <c r="CG301" s="27">
        <v>6.6199999999999995E-2</v>
      </c>
      <c r="CH301" s="27">
        <f t="shared" si="1461"/>
        <v>0.25690000000000002</v>
      </c>
      <c r="CI301" s="27">
        <f t="shared" si="1415"/>
        <v>2.1600000000000001E-2</v>
      </c>
      <c r="CJ301" s="27">
        <f t="shared" si="1462"/>
        <v>0.27850000000000003</v>
      </c>
      <c r="CK301" s="28"/>
      <c r="CL301" s="29">
        <v>2.2191999999999998</v>
      </c>
      <c r="CM301" s="27">
        <v>0</v>
      </c>
      <c r="CN301" s="27">
        <v>9.3200000000000005E-2</v>
      </c>
      <c r="CO301" s="27">
        <f t="shared" si="1463"/>
        <v>9.3200000000000005E-2</v>
      </c>
      <c r="CP301" s="28"/>
      <c r="CQ301" s="29">
        <v>2.6137000000000001</v>
      </c>
      <c r="CR301" s="27">
        <f t="shared" si="1486"/>
        <v>0</v>
      </c>
      <c r="CS301" s="27">
        <f t="shared" si="1486"/>
        <v>9.3200000000000005E-2</v>
      </c>
      <c r="CT301" s="27">
        <f t="shared" si="1465"/>
        <v>9.3200000000000005E-2</v>
      </c>
      <c r="CU301" s="28"/>
      <c r="CV301" s="29">
        <v>6.1643999999999997</v>
      </c>
      <c r="CW301" s="27">
        <f t="shared" si="1466"/>
        <v>0</v>
      </c>
      <c r="CX301" s="27">
        <v>7.1300000000000002E-2</v>
      </c>
      <c r="CY301" s="27">
        <f t="shared" si="1467"/>
        <v>7.1300000000000002E-2</v>
      </c>
      <c r="CZ301" s="28"/>
      <c r="DA301" s="29">
        <v>6.5589000000000004</v>
      </c>
      <c r="DB301" s="27">
        <f t="shared" si="1487"/>
        <v>0</v>
      </c>
      <c r="DC301" s="29">
        <f t="shared" si="1487"/>
        <v>7.1300000000000002E-2</v>
      </c>
      <c r="DD301" s="27">
        <f t="shared" si="1469"/>
        <v>7.1300000000000002E-2</v>
      </c>
      <c r="DE301" s="27"/>
      <c r="DF301" s="29">
        <v>21.616499999999998</v>
      </c>
      <c r="DG301" s="27">
        <f t="shared" si="1470"/>
        <v>0.14749999999999999</v>
      </c>
      <c r="DH301" s="27">
        <f t="shared" si="1471"/>
        <v>0</v>
      </c>
      <c r="DI301" s="27">
        <v>3.4700000000000002E-2</v>
      </c>
      <c r="DJ301" s="27">
        <f t="shared" si="1472"/>
        <v>3.4700000000000002E-2</v>
      </c>
      <c r="DK301" s="28"/>
      <c r="DL301" s="29">
        <v>22.010999999999999</v>
      </c>
      <c r="DM301" s="27">
        <f t="shared" ref="DM301:DO302" si="1488">+DG301</f>
        <v>0.14749999999999999</v>
      </c>
      <c r="DN301" s="27">
        <f t="shared" si="1488"/>
        <v>0</v>
      </c>
      <c r="DO301" s="27">
        <f t="shared" si="1488"/>
        <v>3.4700000000000002E-2</v>
      </c>
      <c r="DP301" s="27">
        <f t="shared" si="1474"/>
        <v>3.4700000000000002E-2</v>
      </c>
      <c r="DQ301" s="27"/>
      <c r="DR301" s="29">
        <v>128.8603</v>
      </c>
      <c r="DS301" s="27">
        <f t="shared" si="1475"/>
        <v>0.1</v>
      </c>
      <c r="DT301" s="27">
        <f t="shared" si="1476"/>
        <v>0</v>
      </c>
      <c r="DU301" s="29">
        <v>2.1999999999999999E-2</v>
      </c>
      <c r="DV301" s="27">
        <f t="shared" si="1477"/>
        <v>2.1999999999999999E-2</v>
      </c>
      <c r="DW301" s="28"/>
      <c r="DX301" s="29">
        <v>129.25479999999999</v>
      </c>
      <c r="DY301" s="27">
        <f t="shared" ref="DY301:EA302" si="1489">+DS301</f>
        <v>0.1</v>
      </c>
      <c r="DZ301" s="27">
        <f t="shared" si="1489"/>
        <v>0</v>
      </c>
      <c r="EA301" s="27">
        <f t="shared" si="1489"/>
        <v>2.1999999999999999E-2</v>
      </c>
      <c r="EB301" s="27">
        <f t="shared" si="1479"/>
        <v>2.1999999999999999E-2</v>
      </c>
      <c r="EC301" s="27"/>
      <c r="ED301" s="27"/>
      <c r="EE301" s="27"/>
      <c r="EF301" s="27"/>
      <c r="EG301" s="27"/>
      <c r="EH301" s="27"/>
      <c r="EI301" s="27"/>
      <c r="EJ301" s="127" t="s">
        <v>30</v>
      </c>
      <c r="EK301" s="127"/>
      <c r="EL301" s="127"/>
      <c r="EM301" s="127"/>
      <c r="EN301" s="127"/>
      <c r="EO301" s="31"/>
      <c r="EP301" s="29">
        <v>2.6137000000000001</v>
      </c>
      <c r="EQ301" s="27">
        <v>0</v>
      </c>
      <c r="ER301" s="27">
        <v>0</v>
      </c>
      <c r="ES301" s="27">
        <v>9.3200000000000005E-2</v>
      </c>
      <c r="ET301" s="27">
        <f t="shared" si="1480"/>
        <v>9.3200000000000005E-2</v>
      </c>
      <c r="EU301" s="31"/>
      <c r="EV301" s="29">
        <v>6.5589000000000004</v>
      </c>
      <c r="EW301" s="27">
        <v>0</v>
      </c>
      <c r="EX301" s="27">
        <v>0</v>
      </c>
      <c r="EY301" s="27">
        <v>7.1300000000000002E-2</v>
      </c>
      <c r="EZ301" s="27">
        <f t="shared" si="1481"/>
        <v>7.1300000000000002E-2</v>
      </c>
      <c r="FA301" s="31"/>
      <c r="FB301" s="29">
        <v>21.010999999999999</v>
      </c>
      <c r="FC301" s="27">
        <v>0.14749999999999999</v>
      </c>
      <c r="FD301" s="27">
        <v>0</v>
      </c>
      <c r="FE301" s="27">
        <v>3.4700000000000002E-2</v>
      </c>
      <c r="FF301" s="27">
        <f t="shared" si="1482"/>
        <v>3.4700000000000002E-2</v>
      </c>
      <c r="FG301" s="31"/>
      <c r="FH301" s="29">
        <v>129.25479999999999</v>
      </c>
      <c r="FI301" s="27">
        <v>0.1</v>
      </c>
      <c r="FJ301" s="27">
        <v>0</v>
      </c>
      <c r="FK301" s="27">
        <v>2.1999999999999999E-2</v>
      </c>
      <c r="FL301" s="27">
        <f t="shared" si="1483"/>
        <v>2.1999999999999999E-2</v>
      </c>
      <c r="FM301" s="31"/>
      <c r="FN301" s="32">
        <f t="shared" si="1438"/>
        <v>11</v>
      </c>
      <c r="FO301" s="32">
        <f t="shared" si="1439"/>
        <v>2015</v>
      </c>
    </row>
    <row r="302" spans="2:274" ht="15" x14ac:dyDescent="0.2">
      <c r="B302" s="32">
        <v>2015</v>
      </c>
      <c r="C302" s="32">
        <v>12</v>
      </c>
      <c r="D302" s="27"/>
      <c r="E302" s="29">
        <v>0.55889999999999995</v>
      </c>
      <c r="F302" s="52">
        <v>0.37809999999999999</v>
      </c>
      <c r="G302" s="27">
        <f t="shared" si="1388"/>
        <v>5.28E-2</v>
      </c>
      <c r="H302" s="27">
        <f t="shared" si="1446"/>
        <v>0.43090000000000001</v>
      </c>
      <c r="I302" s="27"/>
      <c r="J302" s="29">
        <v>0.55889999999999995</v>
      </c>
      <c r="K302" s="27">
        <f t="shared" si="1447"/>
        <v>0.37809999999999999</v>
      </c>
      <c r="L302" s="27">
        <f t="shared" si="1391"/>
        <v>5.28E-2</v>
      </c>
      <c r="M302" s="27">
        <f t="shared" si="1448"/>
        <v>0.43090000000000001</v>
      </c>
      <c r="N302" s="27"/>
      <c r="O302" s="29">
        <v>0.98629999999999995</v>
      </c>
      <c r="P302" s="27">
        <f t="shared" si="1449"/>
        <v>0.37809999999999999</v>
      </c>
      <c r="Q302" s="27">
        <f t="shared" si="1394"/>
        <v>0.10050000000000001</v>
      </c>
      <c r="R302" s="27">
        <f t="shared" si="1450"/>
        <v>0.47860000000000003</v>
      </c>
      <c r="S302" s="27"/>
      <c r="T302" s="29">
        <v>4.9314999999999998</v>
      </c>
      <c r="U302" s="27">
        <f t="shared" si="1451"/>
        <v>0.37809999999999999</v>
      </c>
      <c r="V302" s="27">
        <f t="shared" si="1397"/>
        <v>7.7299999999999994E-2</v>
      </c>
      <c r="W302" s="27">
        <f t="shared" si="1452"/>
        <v>0.45539999999999997</v>
      </c>
      <c r="X302" s="27"/>
      <c r="Y302" s="29">
        <v>20.778099999999998</v>
      </c>
      <c r="Z302" s="27">
        <v>0.14749999999999999</v>
      </c>
      <c r="AA302" s="27">
        <f t="shared" si="1453"/>
        <v>0.37809999999999999</v>
      </c>
      <c r="AB302" s="27">
        <f t="shared" si="1400"/>
        <v>4.6200000000000005E-2</v>
      </c>
      <c r="AC302" s="27">
        <f t="shared" si="1454"/>
        <v>0.42430000000000001</v>
      </c>
      <c r="AD302" s="27"/>
      <c r="AE302" s="29">
        <v>5.3259999999999996</v>
      </c>
      <c r="AF302" s="52">
        <v>0.27029999999999998</v>
      </c>
      <c r="AG302" s="27">
        <f t="shared" si="1402"/>
        <v>8.3900000000000002E-2</v>
      </c>
      <c r="AH302" s="27">
        <f t="shared" si="1455"/>
        <v>0.35419999999999996</v>
      </c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9">
        <v>20.778099999999998</v>
      </c>
      <c r="BC302" s="27">
        <f t="shared" si="1404"/>
        <v>0.14749999999999999</v>
      </c>
      <c r="BD302" s="27">
        <f t="shared" si="1405"/>
        <v>0.27029999999999998</v>
      </c>
      <c r="BE302" s="27">
        <f t="shared" si="1406"/>
        <v>4.5200000000000004E-2</v>
      </c>
      <c r="BF302" s="27">
        <f t="shared" si="1456"/>
        <v>0.3155</v>
      </c>
      <c r="BG302" s="27"/>
      <c r="BH302" s="29">
        <v>128.02189999999999</v>
      </c>
      <c r="BI302" s="27">
        <v>0.1</v>
      </c>
      <c r="BJ302" s="27">
        <f t="shared" si="1457"/>
        <v>0.27029999999999998</v>
      </c>
      <c r="BK302" s="27">
        <f t="shared" si="1409"/>
        <v>2.86E-2</v>
      </c>
      <c r="BL302" s="27">
        <f t="shared" si="1458"/>
        <v>0.2989</v>
      </c>
      <c r="BM302" s="27"/>
      <c r="BN302" s="27"/>
      <c r="BO302" s="27"/>
      <c r="BP302" s="27"/>
      <c r="BQ302" s="27"/>
      <c r="BR302" s="27"/>
      <c r="BS302" s="27"/>
      <c r="BT302" s="127" t="s">
        <v>30</v>
      </c>
      <c r="BU302" s="127"/>
      <c r="BV302" s="127"/>
      <c r="BW302" s="127"/>
      <c r="BX302" s="127"/>
      <c r="BY302" s="31"/>
      <c r="BZ302" s="29">
        <v>5.3259999999999996</v>
      </c>
      <c r="CA302" s="27">
        <v>0</v>
      </c>
      <c r="CB302" s="27">
        <f t="shared" si="1459"/>
        <v>0.27029999999999998</v>
      </c>
      <c r="CC302" s="27">
        <f t="shared" si="1412"/>
        <v>8.3900000000000002E-2</v>
      </c>
      <c r="CD302" s="27">
        <f t="shared" si="1460"/>
        <v>0.35419999999999996</v>
      </c>
      <c r="CE302" s="28"/>
      <c r="CF302" s="29">
        <v>230.36709999999999</v>
      </c>
      <c r="CG302" s="27">
        <v>6.6199999999999995E-2</v>
      </c>
      <c r="CH302" s="27">
        <f t="shared" si="1461"/>
        <v>0.27029999999999998</v>
      </c>
      <c r="CI302" s="27">
        <f t="shared" si="1415"/>
        <v>2.1600000000000001E-2</v>
      </c>
      <c r="CJ302" s="27">
        <f t="shared" si="1462"/>
        <v>0.29189999999999999</v>
      </c>
      <c r="CK302" s="28"/>
      <c r="CL302" s="29">
        <v>2.2191999999999998</v>
      </c>
      <c r="CM302" s="27">
        <v>0</v>
      </c>
      <c r="CN302" s="27">
        <v>9.3200000000000005E-2</v>
      </c>
      <c r="CO302" s="27">
        <f t="shared" si="1463"/>
        <v>9.3200000000000005E-2</v>
      </c>
      <c r="CP302" s="28"/>
      <c r="CQ302" s="29">
        <v>2.6137000000000001</v>
      </c>
      <c r="CR302" s="27">
        <f t="shared" si="1486"/>
        <v>0</v>
      </c>
      <c r="CS302" s="27">
        <f t="shared" si="1486"/>
        <v>9.3200000000000005E-2</v>
      </c>
      <c r="CT302" s="27">
        <f t="shared" si="1465"/>
        <v>9.3200000000000005E-2</v>
      </c>
      <c r="CU302" s="28"/>
      <c r="CV302" s="29">
        <v>6.1643999999999997</v>
      </c>
      <c r="CW302" s="27">
        <f t="shared" si="1466"/>
        <v>0</v>
      </c>
      <c r="CX302" s="27">
        <v>7.1300000000000002E-2</v>
      </c>
      <c r="CY302" s="27">
        <f t="shared" si="1467"/>
        <v>7.1300000000000002E-2</v>
      </c>
      <c r="CZ302" s="28"/>
      <c r="DA302" s="29">
        <v>6.5589000000000004</v>
      </c>
      <c r="DB302" s="27">
        <f t="shared" si="1487"/>
        <v>0</v>
      </c>
      <c r="DC302" s="29">
        <f t="shared" si="1487"/>
        <v>7.1300000000000002E-2</v>
      </c>
      <c r="DD302" s="27">
        <f t="shared" si="1469"/>
        <v>7.1300000000000002E-2</v>
      </c>
      <c r="DE302" s="27"/>
      <c r="DF302" s="29">
        <v>21.616499999999998</v>
      </c>
      <c r="DG302" s="27">
        <f t="shared" si="1470"/>
        <v>0.14749999999999999</v>
      </c>
      <c r="DH302" s="27">
        <f t="shared" si="1471"/>
        <v>0</v>
      </c>
      <c r="DI302" s="27">
        <v>3.4700000000000002E-2</v>
      </c>
      <c r="DJ302" s="27">
        <f t="shared" si="1472"/>
        <v>3.4700000000000002E-2</v>
      </c>
      <c r="DK302" s="28"/>
      <c r="DL302" s="29">
        <v>22.010999999999999</v>
      </c>
      <c r="DM302" s="27">
        <f t="shared" si="1488"/>
        <v>0.14749999999999999</v>
      </c>
      <c r="DN302" s="27">
        <f t="shared" si="1488"/>
        <v>0</v>
      </c>
      <c r="DO302" s="27">
        <f t="shared" si="1488"/>
        <v>3.4700000000000002E-2</v>
      </c>
      <c r="DP302" s="27">
        <f t="shared" si="1474"/>
        <v>3.4700000000000002E-2</v>
      </c>
      <c r="DQ302" s="27"/>
      <c r="DR302" s="29">
        <v>128.8603</v>
      </c>
      <c r="DS302" s="27">
        <f t="shared" si="1475"/>
        <v>0.1</v>
      </c>
      <c r="DT302" s="27">
        <f t="shared" si="1476"/>
        <v>0</v>
      </c>
      <c r="DU302" s="29">
        <v>2.1999999999999999E-2</v>
      </c>
      <c r="DV302" s="27">
        <f t="shared" si="1477"/>
        <v>2.1999999999999999E-2</v>
      </c>
      <c r="DW302" s="28"/>
      <c r="DX302" s="29">
        <v>129.25479999999999</v>
      </c>
      <c r="DY302" s="27">
        <f t="shared" si="1489"/>
        <v>0.1</v>
      </c>
      <c r="DZ302" s="27">
        <f t="shared" si="1489"/>
        <v>0</v>
      </c>
      <c r="EA302" s="27">
        <f t="shared" si="1489"/>
        <v>2.1999999999999999E-2</v>
      </c>
      <c r="EB302" s="27">
        <f t="shared" si="1479"/>
        <v>2.1999999999999999E-2</v>
      </c>
      <c r="EC302" s="27"/>
      <c r="ED302" s="27"/>
      <c r="EE302" s="27"/>
      <c r="EF302" s="27"/>
      <c r="EG302" s="27"/>
      <c r="EH302" s="27"/>
      <c r="EI302" s="27"/>
      <c r="EJ302" s="127" t="s">
        <v>30</v>
      </c>
      <c r="EK302" s="127"/>
      <c r="EL302" s="127"/>
      <c r="EM302" s="127"/>
      <c r="EN302" s="127"/>
      <c r="EO302" s="31"/>
      <c r="EP302" s="29">
        <v>2.6137000000000001</v>
      </c>
      <c r="EQ302" s="27">
        <v>0</v>
      </c>
      <c r="ER302" s="27">
        <v>0</v>
      </c>
      <c r="ES302" s="27">
        <v>9.3200000000000005E-2</v>
      </c>
      <c r="ET302" s="27">
        <f t="shared" si="1480"/>
        <v>9.3200000000000005E-2</v>
      </c>
      <c r="EU302" s="31"/>
      <c r="EV302" s="29">
        <v>6.5589000000000004</v>
      </c>
      <c r="EW302" s="27">
        <v>0</v>
      </c>
      <c r="EX302" s="27">
        <v>0</v>
      </c>
      <c r="EY302" s="27">
        <v>7.1300000000000002E-2</v>
      </c>
      <c r="EZ302" s="27">
        <f t="shared" si="1481"/>
        <v>7.1300000000000002E-2</v>
      </c>
      <c r="FA302" s="31"/>
      <c r="FB302" s="29">
        <v>21.010999999999999</v>
      </c>
      <c r="FC302" s="27">
        <v>0.14749999999999999</v>
      </c>
      <c r="FD302" s="27">
        <v>0</v>
      </c>
      <c r="FE302" s="27">
        <v>3.4700000000000002E-2</v>
      </c>
      <c r="FF302" s="27">
        <f t="shared" si="1482"/>
        <v>3.4700000000000002E-2</v>
      </c>
      <c r="FG302" s="31"/>
      <c r="FH302" s="29">
        <v>129.25479999999999</v>
      </c>
      <c r="FI302" s="27">
        <v>0.1</v>
      </c>
      <c r="FJ302" s="27">
        <v>0</v>
      </c>
      <c r="FK302" s="27">
        <v>2.1999999999999999E-2</v>
      </c>
      <c r="FL302" s="27">
        <f t="shared" si="1483"/>
        <v>2.1999999999999999E-2</v>
      </c>
      <c r="FM302" s="31"/>
      <c r="FN302" s="32">
        <f t="shared" si="1438"/>
        <v>12</v>
      </c>
      <c r="FO302" s="32">
        <f t="shared" si="1439"/>
        <v>2015</v>
      </c>
    </row>
    <row r="303" spans="2:274" s="50" customFormat="1" ht="15" x14ac:dyDescent="0.2">
      <c r="B303" s="37"/>
      <c r="C303" s="37"/>
      <c r="D303" s="38"/>
      <c r="E303" s="62" t="s">
        <v>43</v>
      </c>
      <c r="F303" s="38"/>
      <c r="G303" s="40"/>
      <c r="H303" s="38"/>
      <c r="I303" s="38"/>
      <c r="J303" s="62" t="str">
        <f>E303</f>
        <v>Rates changed on January 1, 2016 in UR-124</v>
      </c>
      <c r="L303" s="38"/>
      <c r="M303" s="38"/>
      <c r="N303" s="38"/>
      <c r="O303" s="64" t="str">
        <f>J303</f>
        <v>Rates changed on January 1, 2016 in UR-124</v>
      </c>
      <c r="P303" s="63"/>
      <c r="R303" s="38"/>
      <c r="S303" s="38"/>
      <c r="T303" s="64" t="str">
        <f>O303</f>
        <v>Rates changed on January 1, 2016 in UR-124</v>
      </c>
      <c r="U303" s="38"/>
      <c r="V303" s="38"/>
      <c r="X303" s="38"/>
      <c r="Y303" s="64" t="str">
        <f>T303</f>
        <v>Rates changed on January 1, 2016 in UR-124</v>
      </c>
      <c r="Z303" s="38"/>
      <c r="AA303" s="38"/>
      <c r="AB303" s="38"/>
      <c r="AD303" s="64" t="str">
        <f>Y303</f>
        <v>Rates changed on January 1, 2016 in UR-124</v>
      </c>
      <c r="AE303" s="39"/>
      <c r="AF303" s="40"/>
      <c r="AG303" s="38"/>
      <c r="AH303" s="38"/>
      <c r="BB303" s="54" t="str">
        <f>AD303</f>
        <v>Rates changed on January 1, 2016 in UR-124</v>
      </c>
      <c r="BC303" s="38"/>
      <c r="BD303" s="38"/>
      <c r="BE303" s="38"/>
      <c r="BF303" s="38"/>
      <c r="BG303" s="64" t="str">
        <f>AD303</f>
        <v>Rates changed on January 1, 2016 in UR-124</v>
      </c>
      <c r="BH303" s="39"/>
      <c r="BI303" s="38"/>
      <c r="BJ303" s="38"/>
      <c r="BK303" s="38"/>
      <c r="BL303" s="64" t="str">
        <f>BG303</f>
        <v>Rates changed on January 1, 2016 in UR-124</v>
      </c>
      <c r="BT303" s="39"/>
      <c r="BU303" s="41"/>
      <c r="BV303" s="41"/>
      <c r="BW303" s="65" t="str">
        <f>BL303</f>
        <v>Rates changed on January 1, 2016 in UR-124</v>
      </c>
      <c r="BY303" s="41"/>
      <c r="BZ303" s="54"/>
      <c r="CA303" s="38"/>
      <c r="CB303" s="64" t="str">
        <f>BW303</f>
        <v>Rates changed on January 1, 2016 in UR-124</v>
      </c>
      <c r="CD303" s="38"/>
      <c r="CE303" s="43"/>
      <c r="CF303" s="42"/>
      <c r="CG303" s="66" t="str">
        <f>CB303</f>
        <v>Rates changed on January 1, 2016 in UR-124</v>
      </c>
      <c r="CI303" s="38"/>
      <c r="CJ303" s="38"/>
      <c r="CK303" s="43"/>
      <c r="CL303" s="66" t="str">
        <f>CG303</f>
        <v>Rates changed on January 1, 2016 in UR-124</v>
      </c>
      <c r="CN303" s="40"/>
      <c r="CO303" s="40"/>
      <c r="CP303" s="45"/>
      <c r="CQ303" s="66" t="str">
        <f>CL303</f>
        <v>Rates changed on January 1, 2016 in UR-124</v>
      </c>
      <c r="CR303" s="40"/>
      <c r="CT303" s="40"/>
      <c r="CU303" s="45"/>
      <c r="CV303" s="66" t="str">
        <f>CQ303</f>
        <v>Rates changed on January 1, 2016 in UR-124</v>
      </c>
      <c r="CW303" s="40"/>
      <c r="CX303" s="40"/>
      <c r="CZ303" s="45"/>
      <c r="DA303" s="66" t="str">
        <f>CV303</f>
        <v>Rates changed on January 1, 2016 in UR-124</v>
      </c>
      <c r="DB303" s="40"/>
      <c r="DC303" s="46"/>
      <c r="DD303" s="40"/>
      <c r="DF303" s="66" t="str">
        <f>DA303</f>
        <v>Rates changed on January 1, 2016 in UR-124</v>
      </c>
      <c r="DG303" s="40"/>
      <c r="DH303" s="40"/>
      <c r="DI303" s="40"/>
      <c r="DJ303" s="66" t="str">
        <f>DF303</f>
        <v>Rates changed on January 1, 2016 in UR-124</v>
      </c>
      <c r="DK303" s="45"/>
      <c r="DL303" s="47"/>
      <c r="DM303" s="40"/>
      <c r="DN303" s="40"/>
      <c r="DO303" s="66" t="str">
        <f>DJ303</f>
        <v>Rates changed on January 1, 2016 in UR-124</v>
      </c>
      <c r="DP303" s="40"/>
      <c r="DQ303" s="40"/>
      <c r="DR303" s="54"/>
      <c r="DS303" s="66" t="str">
        <f>DO303</f>
        <v>Rates changed on January 1, 2016 in UR-124</v>
      </c>
      <c r="DU303" s="46"/>
      <c r="DV303" s="40"/>
      <c r="DW303" s="66" t="str">
        <f>DS303</f>
        <v>Rates changed on January 1, 2016 in UR-124</v>
      </c>
      <c r="DX303" s="44"/>
      <c r="DZ303" s="66"/>
      <c r="EA303" s="40"/>
      <c r="EB303" s="67" t="str">
        <f>DS303</f>
        <v>Rates changed on January 1, 2016 in UR-124</v>
      </c>
      <c r="EC303" s="40"/>
      <c r="ED303" s="40"/>
      <c r="EE303" s="40"/>
      <c r="EF303" s="40"/>
      <c r="EG303" s="40"/>
      <c r="EH303" s="40"/>
      <c r="EI303" s="40"/>
      <c r="EK303" s="41"/>
      <c r="EL303" s="67" t="str">
        <f>EB303</f>
        <v>Rates changed on January 1, 2016 in UR-124</v>
      </c>
      <c r="EM303" s="41"/>
      <c r="EN303" s="41"/>
      <c r="EP303" s="67" t="str">
        <f>EL303</f>
        <v>Rates changed on January 1, 2016 in UR-124</v>
      </c>
      <c r="EQ303" s="38"/>
      <c r="ER303" s="38"/>
      <c r="ES303" s="38"/>
      <c r="ET303" s="67" t="str">
        <f>EP303</f>
        <v>Rates changed on January 1, 2016 in UR-124</v>
      </c>
      <c r="EU303" s="41"/>
      <c r="EV303" s="42"/>
      <c r="EW303" s="38"/>
      <c r="EX303" s="67" t="str">
        <f>ET303</f>
        <v>Rates changed on January 1, 2016 in UR-124</v>
      </c>
      <c r="EZ303" s="38"/>
      <c r="FA303" s="41"/>
      <c r="FB303" s="67" t="str">
        <f>EX303</f>
        <v>Rates changed on January 1, 2016 in UR-124</v>
      </c>
      <c r="FC303" s="38"/>
      <c r="FE303" s="38"/>
      <c r="FF303" s="67" t="str">
        <f>FB303</f>
        <v>Rates changed on January 1, 2016 in UR-124</v>
      </c>
      <c r="FG303" s="41"/>
      <c r="FH303" s="42"/>
      <c r="FJ303" s="67" t="str">
        <f>FF303</f>
        <v>Rates changed on January 1, 2016 in UR-124</v>
      </c>
      <c r="FK303" s="38"/>
      <c r="FL303" s="38"/>
      <c r="FM303" s="48"/>
      <c r="FN303" s="49"/>
      <c r="FO303" s="49"/>
      <c r="FP303" s="51"/>
      <c r="FQ303" s="51"/>
      <c r="FR303" s="51"/>
      <c r="FS303" s="51"/>
      <c r="FT303" s="51"/>
      <c r="FU303" s="51"/>
      <c r="FV303" s="51"/>
      <c r="FW303" s="51"/>
      <c r="FX303" s="51"/>
      <c r="FY303" s="51"/>
      <c r="FZ303" s="51"/>
      <c r="GA303" s="51"/>
      <c r="GB303" s="51"/>
      <c r="GC303" s="51"/>
      <c r="GD303" s="51"/>
      <c r="GE303" s="51"/>
      <c r="GF303" s="51"/>
      <c r="GG303" s="51"/>
      <c r="GH303" s="51"/>
      <c r="GI303" s="51"/>
      <c r="GJ303" s="51"/>
      <c r="GK303" s="51"/>
      <c r="GL303" s="51"/>
      <c r="GM303" s="51"/>
      <c r="GN303" s="51"/>
      <c r="GO303" s="51"/>
      <c r="GP303" s="51"/>
      <c r="GQ303" s="51"/>
      <c r="GR303" s="51"/>
      <c r="GS303" s="51"/>
      <c r="GT303" s="51"/>
      <c r="GU303" s="51"/>
      <c r="GV303" s="51"/>
      <c r="GW303" s="51"/>
      <c r="GX303" s="51"/>
      <c r="GY303" s="51"/>
      <c r="GZ303" s="51"/>
      <c r="HA303" s="51"/>
      <c r="HB303" s="51"/>
      <c r="HC303" s="51"/>
      <c r="HD303" s="51"/>
      <c r="HE303" s="51"/>
      <c r="HF303" s="51"/>
      <c r="HG303" s="51"/>
      <c r="HH303" s="51"/>
      <c r="HI303" s="51"/>
      <c r="HJ303" s="51"/>
      <c r="HK303" s="51"/>
      <c r="HL303" s="51"/>
      <c r="HM303" s="51"/>
      <c r="HN303" s="51"/>
      <c r="HO303" s="51"/>
      <c r="HP303" s="51"/>
      <c r="HQ303" s="51"/>
      <c r="HR303" s="51"/>
      <c r="HS303" s="51"/>
      <c r="HT303" s="51"/>
      <c r="HU303" s="51"/>
      <c r="HV303" s="51"/>
      <c r="HW303" s="51"/>
      <c r="HX303" s="51"/>
      <c r="HY303" s="51"/>
      <c r="HZ303" s="51"/>
      <c r="IA303" s="51"/>
      <c r="IB303" s="51"/>
      <c r="IC303" s="51"/>
      <c r="ID303" s="51"/>
      <c r="IE303" s="51"/>
      <c r="IF303" s="51"/>
      <c r="IG303" s="51"/>
      <c r="IH303" s="51"/>
      <c r="II303" s="51"/>
      <c r="IJ303" s="51"/>
      <c r="IK303" s="51"/>
      <c r="IL303" s="51"/>
      <c r="IM303" s="51"/>
      <c r="IN303" s="51"/>
      <c r="IO303" s="51"/>
      <c r="IP303" s="51"/>
      <c r="IQ303" s="51"/>
      <c r="IR303" s="51"/>
      <c r="IS303" s="51"/>
      <c r="IT303" s="51"/>
      <c r="IU303" s="51"/>
      <c r="IV303" s="51"/>
      <c r="IW303" s="51"/>
      <c r="IX303" s="51"/>
      <c r="IY303" s="51"/>
      <c r="IZ303" s="51"/>
      <c r="JA303" s="51"/>
      <c r="JB303" s="51"/>
      <c r="JC303" s="51"/>
      <c r="JD303" s="51"/>
      <c r="JE303" s="51"/>
      <c r="JF303" s="51"/>
      <c r="JG303" s="51"/>
      <c r="JH303" s="51"/>
      <c r="JI303" s="51"/>
      <c r="JJ303" s="51"/>
      <c r="JK303" s="51"/>
      <c r="JL303" s="51"/>
      <c r="JM303" s="51"/>
      <c r="JN303" s="51"/>
    </row>
    <row r="304" spans="2:274" s="74" customFormat="1" ht="15" x14ac:dyDescent="0.2">
      <c r="B304" s="73">
        <v>2016</v>
      </c>
      <c r="C304" s="73">
        <f>C291</f>
        <v>1</v>
      </c>
      <c r="D304" s="63"/>
      <c r="E304" s="68">
        <v>0.55889999999999995</v>
      </c>
      <c r="F304" s="69">
        <v>0.39900000000000002</v>
      </c>
      <c r="G304" s="63">
        <f t="shared" ref="G304:G315" si="1490">0.0546+0.0005+0.0098</f>
        <v>6.4899999999999999E-2</v>
      </c>
      <c r="H304" s="63">
        <f t="shared" ref="H304:H309" si="1491">(F304+G304)</f>
        <v>0.46390000000000003</v>
      </c>
      <c r="I304" s="63"/>
      <c r="J304" s="68">
        <v>0.55889999999999995</v>
      </c>
      <c r="K304" s="63">
        <f t="shared" ref="K304:K309" si="1492">+F304</f>
        <v>0.39900000000000002</v>
      </c>
      <c r="L304" s="63">
        <f t="shared" ref="L304:L315" si="1493">0.0546+0.0005+0.0098</f>
        <v>6.4899999999999999E-2</v>
      </c>
      <c r="M304" s="63">
        <f t="shared" ref="M304:M309" si="1494">(K304+L304)</f>
        <v>0.46390000000000003</v>
      </c>
      <c r="N304" s="63"/>
      <c r="O304" s="68">
        <v>0.98629999999999995</v>
      </c>
      <c r="P304" s="63">
        <f t="shared" ref="P304:P309" si="1495">+F304</f>
        <v>0.39900000000000002</v>
      </c>
      <c r="Q304" s="63">
        <f t="shared" ref="Q304:Q315" si="1496">0.0904+0.0005+0.0081</f>
        <v>9.8999999999999991E-2</v>
      </c>
      <c r="R304" s="63">
        <f t="shared" ref="R304:R309" si="1497">(P304+Q304)</f>
        <v>0.498</v>
      </c>
      <c r="S304" s="63"/>
      <c r="T304" s="68">
        <v>4.9314999999999998</v>
      </c>
      <c r="U304" s="63">
        <f t="shared" ref="U304:U309" si="1498">+P304</f>
        <v>0.39900000000000002</v>
      </c>
      <c r="V304" s="63">
        <f t="shared" ref="V304:V315" si="1499">0.0702+0.0005+0.0075</f>
        <v>7.8199999999999992E-2</v>
      </c>
      <c r="W304" s="63">
        <f t="shared" ref="W304:W309" si="1500">(U304+V304)</f>
        <v>0.47720000000000001</v>
      </c>
      <c r="X304" s="63"/>
      <c r="Y304" s="68">
        <v>21.5671</v>
      </c>
      <c r="Z304" s="63">
        <v>0.14749999999999999</v>
      </c>
      <c r="AA304" s="63">
        <f t="shared" ref="AA304:AA309" si="1501">+U304</f>
        <v>0.39900000000000002</v>
      </c>
      <c r="AB304" s="63">
        <f t="shared" ref="AB304:AB354" si="1502">0.0331+0.0005+0.0058</f>
        <v>3.9399999999999998E-2</v>
      </c>
      <c r="AC304" s="63">
        <f t="shared" ref="AC304:AC309" si="1503">(AA304+AB304)</f>
        <v>0.43840000000000001</v>
      </c>
      <c r="AD304" s="63"/>
      <c r="AE304" s="68">
        <v>5.1288</v>
      </c>
      <c r="AF304" s="69">
        <f>0.2639+0.0107+0.0023</f>
        <v>0.27690000000000003</v>
      </c>
      <c r="AG304" s="63">
        <f t="shared" ref="AG304:AG354" si="1504">0.0708+0.0005+0.0063</f>
        <v>7.7600000000000002E-2</v>
      </c>
      <c r="AH304" s="63">
        <f t="shared" ref="AH304:AH309" si="1505">(AF304+AG304)</f>
        <v>0.35450000000000004</v>
      </c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8">
        <v>21.5671</v>
      </c>
      <c r="BC304" s="63">
        <f t="shared" ref="BC304:BC315" si="1506">Z304</f>
        <v>0.14749999999999999</v>
      </c>
      <c r="BD304" s="63">
        <f t="shared" ref="BD304:BD315" si="1507">+AF304</f>
        <v>0.27690000000000003</v>
      </c>
      <c r="BE304" s="63">
        <f t="shared" ref="BE304:BE354" si="1508">0.0331+0.0005+0.0053</f>
        <v>3.8899999999999997E-2</v>
      </c>
      <c r="BF304" s="63">
        <f t="shared" ref="BF304:BF309" si="1509">(BD304+BE304)</f>
        <v>0.31580000000000003</v>
      </c>
      <c r="BG304" s="63"/>
      <c r="BH304" s="68">
        <v>122.0384</v>
      </c>
      <c r="BI304" s="63">
        <v>0.1</v>
      </c>
      <c r="BJ304" s="63">
        <f t="shared" ref="BJ304:BJ309" si="1510">+BD304</f>
        <v>0.27690000000000003</v>
      </c>
      <c r="BK304" s="63">
        <f t="shared" ref="BK304:BK354" si="1511">0.0209+0.0005+0.0051</f>
        <v>2.6499999999999999E-2</v>
      </c>
      <c r="BL304" s="63">
        <f t="shared" ref="BL304:BL309" si="1512">(BJ304+BK304)</f>
        <v>0.30340000000000006</v>
      </c>
      <c r="BM304" s="63"/>
      <c r="BN304" s="63"/>
      <c r="BO304" s="63"/>
      <c r="BP304" s="63"/>
      <c r="BQ304" s="63"/>
      <c r="BR304" s="63"/>
      <c r="BS304" s="63"/>
      <c r="BT304" s="131" t="s">
        <v>30</v>
      </c>
      <c r="BU304" s="131"/>
      <c r="BV304" s="131"/>
      <c r="BW304" s="131"/>
      <c r="BX304" s="131"/>
      <c r="BY304" s="77"/>
      <c r="BZ304" s="68">
        <v>5.1288</v>
      </c>
      <c r="CA304" s="63">
        <v>0</v>
      </c>
      <c r="CB304" s="63">
        <f t="shared" ref="CB304:CB309" si="1513">+BJ304</f>
        <v>0.27690000000000003</v>
      </c>
      <c r="CC304" s="63">
        <f t="shared" ref="CC304:CC354" si="1514">0.0708+0.0005+0.0063</f>
        <v>7.7600000000000002E-2</v>
      </c>
      <c r="CD304" s="63">
        <f t="shared" ref="CD304:CD309" si="1515">CB304+CC304</f>
        <v>0.35450000000000004</v>
      </c>
      <c r="CE304" s="71"/>
      <c r="CF304" s="68">
        <v>230.16990000000001</v>
      </c>
      <c r="CG304" s="63">
        <v>6.6199999999999995E-2</v>
      </c>
      <c r="CH304" s="63">
        <f t="shared" ref="CH304:CH309" si="1516">CB304</f>
        <v>0.27690000000000003</v>
      </c>
      <c r="CI304" s="63">
        <f t="shared" ref="CI304:CI354" si="1517">0.0103+0.0005+0.0051</f>
        <v>1.5900000000000001E-2</v>
      </c>
      <c r="CJ304" s="63">
        <f t="shared" ref="CJ304:CJ309" si="1518">CH304+CI304</f>
        <v>0.29280000000000006</v>
      </c>
      <c r="CK304" s="71"/>
      <c r="CL304" s="68">
        <v>1.9068000000000001</v>
      </c>
      <c r="CM304" s="63">
        <v>0</v>
      </c>
      <c r="CN304" s="63">
        <f t="shared" ref="CN304:CN354" si="1519">0.091+0.0005+0</f>
        <v>9.1499999999999998E-2</v>
      </c>
      <c r="CO304" s="63">
        <f t="shared" ref="CO304:CO309" si="1520">(CM304+CN304)</f>
        <v>9.1499999999999998E-2</v>
      </c>
      <c r="CP304" s="71"/>
      <c r="CQ304" s="68">
        <v>2.1040999999999999</v>
      </c>
      <c r="CR304" s="63">
        <f t="shared" ref="CR304:CS306" si="1521">+CM304</f>
        <v>0</v>
      </c>
      <c r="CS304" s="63">
        <f t="shared" si="1521"/>
        <v>9.1499999999999998E-2</v>
      </c>
      <c r="CT304" s="63">
        <f t="shared" ref="CT304:CT309" si="1522">(CR304+CS304)</f>
        <v>9.1499999999999998E-2</v>
      </c>
      <c r="CU304" s="71"/>
      <c r="CV304" s="68">
        <v>5.8520000000000003</v>
      </c>
      <c r="CW304" s="63">
        <f t="shared" ref="CW304:CW309" si="1523">+CR304</f>
        <v>0</v>
      </c>
      <c r="CX304" s="63">
        <f t="shared" ref="CX304:CX354" si="1524">0.0708+0.0005+0</f>
        <v>7.1300000000000002E-2</v>
      </c>
      <c r="CY304" s="63">
        <f t="shared" ref="CY304:CY309" si="1525">(CW304+CX304)</f>
        <v>7.1300000000000002E-2</v>
      </c>
      <c r="CZ304" s="71"/>
      <c r="DA304" s="68">
        <v>6.0492999999999997</v>
      </c>
      <c r="DB304" s="63">
        <f t="shared" ref="DB304:DC306" si="1526">+CW304</f>
        <v>0</v>
      </c>
      <c r="DC304" s="68">
        <f t="shared" si="1526"/>
        <v>7.1300000000000002E-2</v>
      </c>
      <c r="DD304" s="63">
        <f t="shared" ref="DD304:DD309" si="1527">(DB304+DC304)</f>
        <v>7.1300000000000002E-2</v>
      </c>
      <c r="DE304" s="63"/>
      <c r="DF304" s="68">
        <v>22.290299999999998</v>
      </c>
      <c r="DG304" s="63">
        <f t="shared" ref="DG304:DG309" si="1528">+BC304</f>
        <v>0.14749999999999999</v>
      </c>
      <c r="DH304" s="63">
        <f t="shared" ref="DH304:DH309" si="1529">+DB304</f>
        <v>0</v>
      </c>
      <c r="DI304" s="63">
        <f t="shared" ref="DI304:DI354" si="1530">0.0331+0.0005+0</f>
        <v>3.3599999999999998E-2</v>
      </c>
      <c r="DJ304" s="63">
        <f t="shared" ref="DJ304:DJ309" si="1531">(DH304+DI304)</f>
        <v>3.3599999999999998E-2</v>
      </c>
      <c r="DK304" s="71"/>
      <c r="DL304" s="68">
        <v>22.4876</v>
      </c>
      <c r="DM304" s="63">
        <f t="shared" ref="DM304:DO305" si="1532">+DG304</f>
        <v>0.14749999999999999</v>
      </c>
      <c r="DN304" s="63">
        <f t="shared" si="1532"/>
        <v>0</v>
      </c>
      <c r="DO304" s="63">
        <f t="shared" si="1532"/>
        <v>3.3599999999999998E-2</v>
      </c>
      <c r="DP304" s="63">
        <f t="shared" ref="DP304:DP309" si="1533">(DN304+DO304)</f>
        <v>3.3599999999999998E-2</v>
      </c>
      <c r="DQ304" s="63"/>
      <c r="DR304" s="68">
        <v>122.7616</v>
      </c>
      <c r="DS304" s="63">
        <f t="shared" ref="DS304:DS309" si="1534">+BI304</f>
        <v>0.1</v>
      </c>
      <c r="DT304" s="63">
        <f t="shared" ref="DT304:DT309" si="1535">+DN304</f>
        <v>0</v>
      </c>
      <c r="DU304" s="68">
        <f t="shared" ref="DU304:DU354" si="1536">0.0209+0.0005+0</f>
        <v>2.1399999999999999E-2</v>
      </c>
      <c r="DV304" s="63">
        <f t="shared" ref="DV304:DV309" si="1537">(DT304+DU304)</f>
        <v>2.1399999999999999E-2</v>
      </c>
      <c r="DW304" s="71"/>
      <c r="DX304" s="68">
        <v>122.9589</v>
      </c>
      <c r="DY304" s="63">
        <f t="shared" ref="DY304:EA305" si="1538">+DS304</f>
        <v>0.1</v>
      </c>
      <c r="DZ304" s="63">
        <f t="shared" si="1538"/>
        <v>0</v>
      </c>
      <c r="EA304" s="63">
        <f t="shared" si="1538"/>
        <v>2.1399999999999999E-2</v>
      </c>
      <c r="EB304" s="63">
        <f t="shared" ref="EB304:EB309" si="1539">(DZ304+EA304)</f>
        <v>2.1399999999999999E-2</v>
      </c>
      <c r="EC304" s="63"/>
      <c r="ED304" s="63"/>
      <c r="EE304" s="63"/>
      <c r="EF304" s="63"/>
      <c r="EG304" s="63"/>
      <c r="EH304" s="63"/>
      <c r="EI304" s="63"/>
      <c r="EJ304" s="131" t="s">
        <v>30</v>
      </c>
      <c r="EK304" s="131"/>
      <c r="EL304" s="131"/>
      <c r="EM304" s="131"/>
      <c r="EN304" s="131"/>
      <c r="EO304" s="77"/>
      <c r="EP304" s="68">
        <v>2.1040999999999999</v>
      </c>
      <c r="EQ304" s="63">
        <v>0</v>
      </c>
      <c r="ER304" s="63">
        <v>0</v>
      </c>
      <c r="ES304" s="63">
        <f t="shared" ref="ES304:ES354" si="1540">0.091+0.0005+0</f>
        <v>9.1499999999999998E-2</v>
      </c>
      <c r="ET304" s="63">
        <f t="shared" ref="ET304:ET309" si="1541">ER304+ES304</f>
        <v>9.1499999999999998E-2</v>
      </c>
      <c r="EU304" s="77"/>
      <c r="EV304" s="68">
        <v>6.0492999999999997</v>
      </c>
      <c r="EW304" s="63">
        <v>0</v>
      </c>
      <c r="EX304" s="63">
        <v>0</v>
      </c>
      <c r="EY304" s="63">
        <f t="shared" ref="EY304:EY354" si="1542">0.0708+0.0005+0</f>
        <v>7.1300000000000002E-2</v>
      </c>
      <c r="EZ304" s="63">
        <f t="shared" ref="EZ304:EZ309" si="1543">EX304+EY304</f>
        <v>7.1300000000000002E-2</v>
      </c>
      <c r="FA304" s="77"/>
      <c r="FB304" s="68">
        <v>22.4876</v>
      </c>
      <c r="FC304" s="63">
        <v>0.14749999999999999</v>
      </c>
      <c r="FD304" s="63">
        <v>0</v>
      </c>
      <c r="FE304" s="63">
        <f t="shared" ref="FE304:FE354" si="1544">0.0331+0.0005+0</f>
        <v>3.3599999999999998E-2</v>
      </c>
      <c r="FF304" s="63">
        <f t="shared" ref="FF304:FF309" si="1545">FD304+FE304</f>
        <v>3.3599999999999998E-2</v>
      </c>
      <c r="FG304" s="77"/>
      <c r="FH304" s="68">
        <v>122.9589</v>
      </c>
      <c r="FI304" s="63">
        <v>0.1</v>
      </c>
      <c r="FJ304" s="63">
        <v>0</v>
      </c>
      <c r="FK304" s="63">
        <f t="shared" ref="FK304:FK354" si="1546">0.0209+0.0005+0</f>
        <v>2.1399999999999999E-2</v>
      </c>
      <c r="FL304" s="63">
        <f t="shared" ref="FL304:FL309" si="1547">FJ304+FK304</f>
        <v>2.1399999999999999E-2</v>
      </c>
      <c r="FM304" s="77"/>
      <c r="FN304" s="73">
        <f t="shared" ref="FN304:FN315" si="1548">+C304</f>
        <v>1</v>
      </c>
      <c r="FO304" s="73">
        <f t="shared" ref="FO304:FO315" si="1549">+B304</f>
        <v>2016</v>
      </c>
      <c r="FP304" s="51"/>
      <c r="FQ304" s="51"/>
      <c r="FR304" s="51"/>
      <c r="FS304" s="51"/>
      <c r="FT304" s="51"/>
      <c r="FU304" s="51"/>
      <c r="FV304" s="51"/>
      <c r="FW304" s="51"/>
      <c r="FX304" s="51"/>
      <c r="FY304" s="51"/>
      <c r="FZ304" s="51"/>
      <c r="GA304" s="51"/>
      <c r="GB304" s="51"/>
      <c r="GC304" s="51"/>
      <c r="GD304" s="51"/>
      <c r="GE304" s="51"/>
      <c r="GF304" s="51"/>
      <c r="GG304" s="51"/>
      <c r="GH304" s="51"/>
      <c r="GI304" s="51"/>
      <c r="GJ304" s="51"/>
      <c r="GK304" s="51"/>
      <c r="GL304" s="51"/>
      <c r="GM304" s="51"/>
      <c r="GN304" s="51"/>
      <c r="GO304" s="51"/>
      <c r="GP304" s="51"/>
      <c r="GQ304" s="51"/>
      <c r="GR304" s="51"/>
      <c r="GS304" s="51"/>
      <c r="GT304" s="51"/>
      <c r="GU304" s="51"/>
      <c r="GV304" s="51"/>
      <c r="GW304" s="51"/>
      <c r="GX304" s="51"/>
      <c r="GY304" s="51"/>
      <c r="GZ304" s="51"/>
      <c r="HA304" s="51"/>
      <c r="HB304" s="51"/>
      <c r="HC304" s="51"/>
      <c r="HD304" s="51"/>
      <c r="HE304" s="51"/>
      <c r="HF304" s="51"/>
      <c r="HG304" s="51"/>
      <c r="HH304" s="51"/>
      <c r="HI304" s="51"/>
      <c r="HJ304" s="51"/>
      <c r="HK304" s="51"/>
      <c r="HL304" s="51"/>
      <c r="HM304" s="51"/>
      <c r="HN304" s="51"/>
      <c r="HO304" s="51"/>
      <c r="HP304" s="51"/>
      <c r="HQ304" s="51"/>
      <c r="HR304" s="51"/>
      <c r="HS304" s="51"/>
      <c r="HT304" s="51"/>
      <c r="HU304" s="51"/>
      <c r="HV304" s="51"/>
      <c r="HW304" s="51"/>
      <c r="HX304" s="51"/>
      <c r="HY304" s="51"/>
      <c r="HZ304" s="51"/>
      <c r="IA304" s="51"/>
      <c r="IB304" s="51"/>
      <c r="IC304" s="51"/>
      <c r="ID304" s="51"/>
      <c r="IE304" s="51"/>
      <c r="IF304" s="51"/>
      <c r="IG304" s="51"/>
      <c r="IH304" s="51"/>
      <c r="II304" s="51"/>
      <c r="IJ304" s="51"/>
      <c r="IK304" s="51"/>
      <c r="IL304" s="51"/>
      <c r="IM304" s="51"/>
      <c r="IN304" s="51"/>
      <c r="IO304" s="51"/>
      <c r="IP304" s="51"/>
      <c r="IQ304" s="51"/>
      <c r="IR304" s="51"/>
      <c r="IS304" s="51"/>
      <c r="IT304" s="51"/>
      <c r="IU304" s="51"/>
      <c r="IV304" s="51"/>
      <c r="IW304" s="51"/>
      <c r="IX304" s="51"/>
      <c r="IY304" s="51"/>
      <c r="IZ304" s="51"/>
      <c r="JA304" s="51"/>
      <c r="JB304" s="51"/>
      <c r="JC304" s="51"/>
      <c r="JD304" s="51"/>
      <c r="JE304" s="51"/>
      <c r="JF304" s="51"/>
      <c r="JG304" s="51"/>
      <c r="JH304" s="51"/>
      <c r="JI304" s="51"/>
      <c r="JJ304" s="51"/>
      <c r="JK304" s="51"/>
      <c r="JL304" s="51"/>
      <c r="JM304" s="51"/>
      <c r="JN304" s="51"/>
    </row>
    <row r="305" spans="2:171" ht="15" x14ac:dyDescent="0.2">
      <c r="B305" s="32">
        <v>2016</v>
      </c>
      <c r="C305" s="32">
        <f t="shared" ref="C305:C315" si="1550">C292</f>
        <v>2</v>
      </c>
      <c r="D305" s="27"/>
      <c r="E305" s="29">
        <v>0.55889999999999995</v>
      </c>
      <c r="F305" s="52">
        <v>0.38040000000000002</v>
      </c>
      <c r="G305" s="27">
        <f t="shared" si="1490"/>
        <v>6.4899999999999999E-2</v>
      </c>
      <c r="H305" s="27">
        <f t="shared" si="1491"/>
        <v>0.44530000000000003</v>
      </c>
      <c r="I305" s="27"/>
      <c r="J305" s="29">
        <v>0.55889999999999995</v>
      </c>
      <c r="K305" s="27">
        <f t="shared" si="1492"/>
        <v>0.38040000000000002</v>
      </c>
      <c r="L305" s="27">
        <f t="shared" si="1493"/>
        <v>6.4899999999999999E-2</v>
      </c>
      <c r="M305" s="27">
        <f t="shared" si="1494"/>
        <v>0.44530000000000003</v>
      </c>
      <c r="N305" s="27"/>
      <c r="O305" s="29">
        <v>0.98629999999999995</v>
      </c>
      <c r="P305" s="27">
        <f t="shared" si="1495"/>
        <v>0.38040000000000002</v>
      </c>
      <c r="Q305" s="27">
        <f t="shared" si="1496"/>
        <v>9.8999999999999991E-2</v>
      </c>
      <c r="R305" s="27">
        <f t="shared" si="1497"/>
        <v>0.47939999999999999</v>
      </c>
      <c r="S305" s="27"/>
      <c r="T305" s="29">
        <v>4.9314999999999998</v>
      </c>
      <c r="U305" s="27">
        <f t="shared" si="1498"/>
        <v>0.38040000000000002</v>
      </c>
      <c r="V305" s="27">
        <f t="shared" si="1499"/>
        <v>7.8199999999999992E-2</v>
      </c>
      <c r="W305" s="27">
        <f t="shared" si="1500"/>
        <v>0.45860000000000001</v>
      </c>
      <c r="X305" s="27"/>
      <c r="Y305" s="29">
        <v>21.5671</v>
      </c>
      <c r="Z305" s="27">
        <v>0.14749999999999999</v>
      </c>
      <c r="AA305" s="27">
        <f t="shared" si="1501"/>
        <v>0.38040000000000002</v>
      </c>
      <c r="AB305" s="27">
        <f t="shared" si="1502"/>
        <v>3.9399999999999998E-2</v>
      </c>
      <c r="AC305" s="27">
        <f t="shared" si="1503"/>
        <v>0.41980000000000001</v>
      </c>
      <c r="AD305" s="27"/>
      <c r="AE305" s="29">
        <v>5.1288</v>
      </c>
      <c r="AF305" s="52">
        <v>0.26569999999999999</v>
      </c>
      <c r="AG305" s="27">
        <f t="shared" si="1504"/>
        <v>7.7600000000000002E-2</v>
      </c>
      <c r="AH305" s="27">
        <f t="shared" si="1505"/>
        <v>0.34329999999999999</v>
      </c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9">
        <v>21.5671</v>
      </c>
      <c r="BC305" s="27">
        <f t="shared" si="1506"/>
        <v>0.14749999999999999</v>
      </c>
      <c r="BD305" s="27">
        <f t="shared" si="1507"/>
        <v>0.26569999999999999</v>
      </c>
      <c r="BE305" s="27">
        <f t="shared" si="1508"/>
        <v>3.8899999999999997E-2</v>
      </c>
      <c r="BF305" s="27">
        <f t="shared" si="1509"/>
        <v>0.30459999999999998</v>
      </c>
      <c r="BG305" s="27"/>
      <c r="BH305" s="29">
        <v>122.0384</v>
      </c>
      <c r="BI305" s="27">
        <v>0.1</v>
      </c>
      <c r="BJ305" s="27">
        <f t="shared" si="1510"/>
        <v>0.26569999999999999</v>
      </c>
      <c r="BK305" s="27">
        <f t="shared" si="1511"/>
        <v>2.6499999999999999E-2</v>
      </c>
      <c r="BL305" s="27">
        <f t="shared" si="1512"/>
        <v>0.29220000000000002</v>
      </c>
      <c r="BM305" s="27"/>
      <c r="BN305" s="27"/>
      <c r="BO305" s="27"/>
      <c r="BP305" s="27"/>
      <c r="BQ305" s="27"/>
      <c r="BR305" s="27"/>
      <c r="BS305" s="27"/>
      <c r="BT305" s="127" t="s">
        <v>30</v>
      </c>
      <c r="BU305" s="127"/>
      <c r="BV305" s="127"/>
      <c r="BW305" s="127"/>
      <c r="BX305" s="127"/>
      <c r="BY305" s="31"/>
      <c r="BZ305" s="29">
        <v>5.1288</v>
      </c>
      <c r="CA305" s="27">
        <v>0</v>
      </c>
      <c r="CB305" s="27">
        <f t="shared" si="1513"/>
        <v>0.26569999999999999</v>
      </c>
      <c r="CC305" s="27">
        <f t="shared" si="1514"/>
        <v>7.7600000000000002E-2</v>
      </c>
      <c r="CD305" s="27">
        <f t="shared" si="1515"/>
        <v>0.34329999999999999</v>
      </c>
      <c r="CE305" s="28"/>
      <c r="CF305" s="29">
        <v>230.16990000000001</v>
      </c>
      <c r="CG305" s="27">
        <v>6.6199999999999995E-2</v>
      </c>
      <c r="CH305" s="27">
        <f t="shared" si="1516"/>
        <v>0.26569999999999999</v>
      </c>
      <c r="CI305" s="27">
        <f t="shared" si="1517"/>
        <v>1.5900000000000001E-2</v>
      </c>
      <c r="CJ305" s="27">
        <f t="shared" si="1518"/>
        <v>0.28160000000000002</v>
      </c>
      <c r="CK305" s="28"/>
      <c r="CL305" s="29">
        <v>1.9068000000000001</v>
      </c>
      <c r="CM305" s="27">
        <v>0</v>
      </c>
      <c r="CN305" s="27">
        <f t="shared" si="1519"/>
        <v>9.1499999999999998E-2</v>
      </c>
      <c r="CO305" s="27">
        <f t="shared" si="1520"/>
        <v>9.1499999999999998E-2</v>
      </c>
      <c r="CP305" s="28"/>
      <c r="CQ305" s="29">
        <v>2.1040999999999999</v>
      </c>
      <c r="CR305" s="27">
        <f t="shared" si="1521"/>
        <v>0</v>
      </c>
      <c r="CS305" s="27">
        <f t="shared" si="1521"/>
        <v>9.1499999999999998E-2</v>
      </c>
      <c r="CT305" s="27">
        <f t="shared" si="1522"/>
        <v>9.1499999999999998E-2</v>
      </c>
      <c r="CU305" s="28"/>
      <c r="CV305" s="29">
        <v>5.8520000000000003</v>
      </c>
      <c r="CW305" s="27">
        <f t="shared" si="1523"/>
        <v>0</v>
      </c>
      <c r="CX305" s="27">
        <f t="shared" si="1524"/>
        <v>7.1300000000000002E-2</v>
      </c>
      <c r="CY305" s="27">
        <f t="shared" si="1525"/>
        <v>7.1300000000000002E-2</v>
      </c>
      <c r="CZ305" s="28"/>
      <c r="DA305" s="29">
        <v>6.0492999999999997</v>
      </c>
      <c r="DB305" s="27">
        <f t="shared" si="1526"/>
        <v>0</v>
      </c>
      <c r="DC305" s="29">
        <f t="shared" si="1526"/>
        <v>7.1300000000000002E-2</v>
      </c>
      <c r="DD305" s="27">
        <f t="shared" si="1527"/>
        <v>7.1300000000000002E-2</v>
      </c>
      <c r="DE305" s="27"/>
      <c r="DF305" s="29">
        <v>22.290299999999998</v>
      </c>
      <c r="DG305" s="27">
        <f t="shared" si="1528"/>
        <v>0.14749999999999999</v>
      </c>
      <c r="DH305" s="27">
        <f t="shared" si="1529"/>
        <v>0</v>
      </c>
      <c r="DI305" s="27">
        <f t="shared" si="1530"/>
        <v>3.3599999999999998E-2</v>
      </c>
      <c r="DJ305" s="27">
        <f t="shared" si="1531"/>
        <v>3.3599999999999998E-2</v>
      </c>
      <c r="DK305" s="28"/>
      <c r="DL305" s="29">
        <v>22.4876</v>
      </c>
      <c r="DM305" s="27">
        <f t="shared" si="1532"/>
        <v>0.14749999999999999</v>
      </c>
      <c r="DN305" s="27">
        <f t="shared" si="1532"/>
        <v>0</v>
      </c>
      <c r="DO305" s="27">
        <f t="shared" si="1532"/>
        <v>3.3599999999999998E-2</v>
      </c>
      <c r="DP305" s="27">
        <f t="shared" si="1533"/>
        <v>3.3599999999999998E-2</v>
      </c>
      <c r="DQ305" s="27"/>
      <c r="DR305" s="29">
        <v>122.7616</v>
      </c>
      <c r="DS305" s="27">
        <f t="shared" si="1534"/>
        <v>0.1</v>
      </c>
      <c r="DT305" s="27">
        <f t="shared" si="1535"/>
        <v>0</v>
      </c>
      <c r="DU305" s="29">
        <f t="shared" si="1536"/>
        <v>2.1399999999999999E-2</v>
      </c>
      <c r="DV305" s="27">
        <f t="shared" si="1537"/>
        <v>2.1399999999999999E-2</v>
      </c>
      <c r="DW305" s="28"/>
      <c r="DX305" s="29">
        <v>122.9589</v>
      </c>
      <c r="DY305" s="27">
        <f t="shared" si="1538"/>
        <v>0.1</v>
      </c>
      <c r="DZ305" s="27">
        <f t="shared" si="1538"/>
        <v>0</v>
      </c>
      <c r="EA305" s="27">
        <f t="shared" si="1538"/>
        <v>2.1399999999999999E-2</v>
      </c>
      <c r="EB305" s="27">
        <f t="shared" si="1539"/>
        <v>2.1399999999999999E-2</v>
      </c>
      <c r="EC305" s="27"/>
      <c r="ED305" s="27"/>
      <c r="EE305" s="27"/>
      <c r="EF305" s="27"/>
      <c r="EG305" s="27"/>
      <c r="EH305" s="27"/>
      <c r="EI305" s="27"/>
      <c r="EJ305" s="127" t="s">
        <v>30</v>
      </c>
      <c r="EK305" s="127"/>
      <c r="EL305" s="127"/>
      <c r="EM305" s="127"/>
      <c r="EN305" s="127"/>
      <c r="EO305" s="31"/>
      <c r="EP305" s="29">
        <v>2.1040999999999999</v>
      </c>
      <c r="EQ305" s="27">
        <v>0</v>
      </c>
      <c r="ER305" s="27">
        <v>0</v>
      </c>
      <c r="ES305" s="27">
        <f t="shared" si="1540"/>
        <v>9.1499999999999998E-2</v>
      </c>
      <c r="ET305" s="27">
        <f t="shared" si="1541"/>
        <v>9.1499999999999998E-2</v>
      </c>
      <c r="EU305" s="31"/>
      <c r="EV305" s="29">
        <v>6.0492999999999997</v>
      </c>
      <c r="EW305" s="27">
        <v>0</v>
      </c>
      <c r="EX305" s="27">
        <v>0</v>
      </c>
      <c r="EY305" s="27">
        <f t="shared" si="1542"/>
        <v>7.1300000000000002E-2</v>
      </c>
      <c r="EZ305" s="27">
        <f t="shared" si="1543"/>
        <v>7.1300000000000002E-2</v>
      </c>
      <c r="FA305" s="31"/>
      <c r="FB305" s="29">
        <v>22.4876</v>
      </c>
      <c r="FC305" s="27">
        <v>0.14749999999999999</v>
      </c>
      <c r="FD305" s="27">
        <v>0</v>
      </c>
      <c r="FE305" s="27">
        <f t="shared" si="1544"/>
        <v>3.3599999999999998E-2</v>
      </c>
      <c r="FF305" s="27">
        <f t="shared" si="1545"/>
        <v>3.3599999999999998E-2</v>
      </c>
      <c r="FG305" s="31"/>
      <c r="FH305" s="29">
        <v>122.9589</v>
      </c>
      <c r="FI305" s="27">
        <v>0.1</v>
      </c>
      <c r="FJ305" s="27">
        <v>0</v>
      </c>
      <c r="FK305" s="27">
        <f t="shared" si="1546"/>
        <v>2.1399999999999999E-2</v>
      </c>
      <c r="FL305" s="27">
        <f t="shared" si="1547"/>
        <v>2.1399999999999999E-2</v>
      </c>
      <c r="FM305" s="31"/>
      <c r="FN305" s="32">
        <f t="shared" si="1548"/>
        <v>2</v>
      </c>
      <c r="FO305" s="32">
        <f t="shared" si="1549"/>
        <v>2016</v>
      </c>
    </row>
    <row r="306" spans="2:171" ht="15" x14ac:dyDescent="0.2">
      <c r="B306" s="32">
        <v>2016</v>
      </c>
      <c r="C306" s="32">
        <f t="shared" si="1550"/>
        <v>3</v>
      </c>
      <c r="D306" s="27"/>
      <c r="E306" s="29">
        <v>0.55889999999999995</v>
      </c>
      <c r="F306" s="52">
        <v>0.35149999999999998</v>
      </c>
      <c r="G306" s="27">
        <f t="shared" si="1490"/>
        <v>6.4899999999999999E-2</v>
      </c>
      <c r="H306" s="27">
        <f t="shared" si="1491"/>
        <v>0.41639999999999999</v>
      </c>
      <c r="I306" s="27"/>
      <c r="J306" s="29">
        <v>0.55889999999999995</v>
      </c>
      <c r="K306" s="27">
        <f t="shared" si="1492"/>
        <v>0.35149999999999998</v>
      </c>
      <c r="L306" s="27">
        <f t="shared" si="1493"/>
        <v>6.4899999999999999E-2</v>
      </c>
      <c r="M306" s="27">
        <f t="shared" si="1494"/>
        <v>0.41639999999999999</v>
      </c>
      <c r="N306" s="27"/>
      <c r="O306" s="29">
        <v>0.98629999999999995</v>
      </c>
      <c r="P306" s="27">
        <f t="shared" si="1495"/>
        <v>0.35149999999999998</v>
      </c>
      <c r="Q306" s="27">
        <f t="shared" si="1496"/>
        <v>9.8999999999999991E-2</v>
      </c>
      <c r="R306" s="27">
        <f t="shared" si="1497"/>
        <v>0.45049999999999996</v>
      </c>
      <c r="S306" s="27"/>
      <c r="T306" s="29">
        <v>4.9314999999999998</v>
      </c>
      <c r="U306" s="27">
        <f t="shared" si="1498"/>
        <v>0.35149999999999998</v>
      </c>
      <c r="V306" s="27">
        <f t="shared" si="1499"/>
        <v>7.8199999999999992E-2</v>
      </c>
      <c r="W306" s="27">
        <f t="shared" si="1500"/>
        <v>0.42969999999999997</v>
      </c>
      <c r="X306" s="27"/>
      <c r="Y306" s="29">
        <v>21.5671</v>
      </c>
      <c r="Z306" s="27">
        <v>0.14749999999999999</v>
      </c>
      <c r="AA306" s="27">
        <f t="shared" si="1501"/>
        <v>0.35149999999999998</v>
      </c>
      <c r="AB306" s="27">
        <f t="shared" si="1502"/>
        <v>3.9399999999999998E-2</v>
      </c>
      <c r="AC306" s="27">
        <f t="shared" si="1503"/>
        <v>0.39089999999999997</v>
      </c>
      <c r="AD306" s="27"/>
      <c r="AE306" s="29">
        <v>5.1288</v>
      </c>
      <c r="AF306" s="52">
        <v>0.21890000000000001</v>
      </c>
      <c r="AG306" s="27">
        <f t="shared" si="1504"/>
        <v>7.7600000000000002E-2</v>
      </c>
      <c r="AH306" s="27">
        <f t="shared" si="1505"/>
        <v>0.29649999999999999</v>
      </c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9">
        <v>21.5671</v>
      </c>
      <c r="BC306" s="27">
        <f t="shared" si="1506"/>
        <v>0.14749999999999999</v>
      </c>
      <c r="BD306" s="27">
        <f t="shared" si="1507"/>
        <v>0.21890000000000001</v>
      </c>
      <c r="BE306" s="27">
        <f t="shared" si="1508"/>
        <v>3.8899999999999997E-2</v>
      </c>
      <c r="BF306" s="27">
        <f t="shared" si="1509"/>
        <v>0.25780000000000003</v>
      </c>
      <c r="BG306" s="27"/>
      <c r="BH306" s="29">
        <v>122.0384</v>
      </c>
      <c r="BI306" s="27">
        <v>0.1</v>
      </c>
      <c r="BJ306" s="27">
        <f t="shared" si="1510"/>
        <v>0.21890000000000001</v>
      </c>
      <c r="BK306" s="27">
        <f t="shared" si="1511"/>
        <v>2.6499999999999999E-2</v>
      </c>
      <c r="BL306" s="27">
        <f t="shared" si="1512"/>
        <v>0.24540000000000001</v>
      </c>
      <c r="BM306" s="27"/>
      <c r="BN306" s="27"/>
      <c r="BO306" s="27"/>
      <c r="BP306" s="27"/>
      <c r="BQ306" s="27"/>
      <c r="BR306" s="27"/>
      <c r="BS306" s="27"/>
      <c r="BT306" s="127" t="s">
        <v>30</v>
      </c>
      <c r="BU306" s="127"/>
      <c r="BV306" s="127"/>
      <c r="BW306" s="127"/>
      <c r="BX306" s="127"/>
      <c r="BY306" s="31"/>
      <c r="BZ306" s="29">
        <v>5.1288</v>
      </c>
      <c r="CA306" s="27">
        <v>0</v>
      </c>
      <c r="CB306" s="27">
        <f t="shared" si="1513"/>
        <v>0.21890000000000001</v>
      </c>
      <c r="CC306" s="27">
        <f t="shared" si="1514"/>
        <v>7.7600000000000002E-2</v>
      </c>
      <c r="CD306" s="27">
        <f t="shared" si="1515"/>
        <v>0.29649999999999999</v>
      </c>
      <c r="CE306" s="28"/>
      <c r="CF306" s="29">
        <v>230.16990000000001</v>
      </c>
      <c r="CG306" s="27">
        <v>6.6199999999999995E-2</v>
      </c>
      <c r="CH306" s="27">
        <f t="shared" si="1516"/>
        <v>0.21890000000000001</v>
      </c>
      <c r="CI306" s="27">
        <f t="shared" si="1517"/>
        <v>1.5900000000000001E-2</v>
      </c>
      <c r="CJ306" s="27">
        <f t="shared" si="1518"/>
        <v>0.23480000000000001</v>
      </c>
      <c r="CK306" s="28"/>
      <c r="CL306" s="29">
        <v>1.9068000000000001</v>
      </c>
      <c r="CM306" s="27">
        <v>0</v>
      </c>
      <c r="CN306" s="27">
        <f t="shared" si="1519"/>
        <v>9.1499999999999998E-2</v>
      </c>
      <c r="CO306" s="27">
        <f t="shared" si="1520"/>
        <v>9.1499999999999998E-2</v>
      </c>
      <c r="CP306" s="28"/>
      <c r="CQ306" s="29">
        <v>2.1040999999999999</v>
      </c>
      <c r="CR306" s="27">
        <f t="shared" si="1521"/>
        <v>0</v>
      </c>
      <c r="CS306" s="27">
        <f t="shared" si="1521"/>
        <v>9.1499999999999998E-2</v>
      </c>
      <c r="CT306" s="27">
        <f t="shared" si="1522"/>
        <v>9.1499999999999998E-2</v>
      </c>
      <c r="CU306" s="28"/>
      <c r="CV306" s="29">
        <v>5.8520000000000003</v>
      </c>
      <c r="CW306" s="27">
        <f t="shared" si="1523"/>
        <v>0</v>
      </c>
      <c r="CX306" s="27">
        <f t="shared" si="1524"/>
        <v>7.1300000000000002E-2</v>
      </c>
      <c r="CY306" s="27">
        <f t="shared" si="1525"/>
        <v>7.1300000000000002E-2</v>
      </c>
      <c r="CZ306" s="28"/>
      <c r="DA306" s="29">
        <v>6.0492999999999997</v>
      </c>
      <c r="DB306" s="27">
        <f t="shared" si="1526"/>
        <v>0</v>
      </c>
      <c r="DC306" s="29">
        <f t="shared" si="1526"/>
        <v>7.1300000000000002E-2</v>
      </c>
      <c r="DD306" s="27">
        <f t="shared" si="1527"/>
        <v>7.1300000000000002E-2</v>
      </c>
      <c r="DE306" s="27"/>
      <c r="DF306" s="29">
        <v>22.290299999999998</v>
      </c>
      <c r="DG306" s="27">
        <f t="shared" si="1528"/>
        <v>0.14749999999999999</v>
      </c>
      <c r="DH306" s="27">
        <f t="shared" si="1529"/>
        <v>0</v>
      </c>
      <c r="DI306" s="27">
        <f t="shared" si="1530"/>
        <v>3.3599999999999998E-2</v>
      </c>
      <c r="DJ306" s="27">
        <f t="shared" si="1531"/>
        <v>3.3599999999999998E-2</v>
      </c>
      <c r="DK306" s="28"/>
      <c r="DL306" s="29">
        <v>22.4876</v>
      </c>
      <c r="DM306" s="27">
        <f t="shared" ref="DM306:DO307" si="1551">+DG306</f>
        <v>0.14749999999999999</v>
      </c>
      <c r="DN306" s="27">
        <f t="shared" si="1551"/>
        <v>0</v>
      </c>
      <c r="DO306" s="27">
        <f t="shared" si="1551"/>
        <v>3.3599999999999998E-2</v>
      </c>
      <c r="DP306" s="27">
        <f t="shared" si="1533"/>
        <v>3.3599999999999998E-2</v>
      </c>
      <c r="DQ306" s="27"/>
      <c r="DR306" s="29">
        <v>122.7616</v>
      </c>
      <c r="DS306" s="27">
        <f t="shared" si="1534"/>
        <v>0.1</v>
      </c>
      <c r="DT306" s="27">
        <f t="shared" si="1535"/>
        <v>0</v>
      </c>
      <c r="DU306" s="29">
        <f t="shared" si="1536"/>
        <v>2.1399999999999999E-2</v>
      </c>
      <c r="DV306" s="27">
        <f t="shared" si="1537"/>
        <v>2.1399999999999999E-2</v>
      </c>
      <c r="DW306" s="28"/>
      <c r="DX306" s="29">
        <v>122.9589</v>
      </c>
      <c r="DY306" s="27">
        <f t="shared" ref="DY306:EA307" si="1552">+DS306</f>
        <v>0.1</v>
      </c>
      <c r="DZ306" s="27">
        <f t="shared" si="1552"/>
        <v>0</v>
      </c>
      <c r="EA306" s="27">
        <f t="shared" si="1552"/>
        <v>2.1399999999999999E-2</v>
      </c>
      <c r="EB306" s="27">
        <f t="shared" si="1539"/>
        <v>2.1399999999999999E-2</v>
      </c>
      <c r="EC306" s="27"/>
      <c r="ED306" s="27"/>
      <c r="EE306" s="27"/>
      <c r="EF306" s="27"/>
      <c r="EG306" s="27"/>
      <c r="EH306" s="27"/>
      <c r="EI306" s="27"/>
      <c r="EJ306" s="127" t="s">
        <v>30</v>
      </c>
      <c r="EK306" s="127"/>
      <c r="EL306" s="127"/>
      <c r="EM306" s="127"/>
      <c r="EN306" s="127"/>
      <c r="EO306" s="31"/>
      <c r="EP306" s="29">
        <v>2.1040999999999999</v>
      </c>
      <c r="EQ306" s="27">
        <v>0</v>
      </c>
      <c r="ER306" s="27">
        <v>0</v>
      </c>
      <c r="ES306" s="27">
        <f t="shared" si="1540"/>
        <v>9.1499999999999998E-2</v>
      </c>
      <c r="ET306" s="27">
        <f t="shared" si="1541"/>
        <v>9.1499999999999998E-2</v>
      </c>
      <c r="EU306" s="31"/>
      <c r="EV306" s="29">
        <v>6.0492999999999997</v>
      </c>
      <c r="EW306" s="27">
        <v>0</v>
      </c>
      <c r="EX306" s="27">
        <v>0</v>
      </c>
      <c r="EY306" s="27">
        <f t="shared" si="1542"/>
        <v>7.1300000000000002E-2</v>
      </c>
      <c r="EZ306" s="27">
        <f t="shared" si="1543"/>
        <v>7.1300000000000002E-2</v>
      </c>
      <c r="FA306" s="31"/>
      <c r="FB306" s="29">
        <v>22.4876</v>
      </c>
      <c r="FC306" s="27">
        <v>0.14749999999999999</v>
      </c>
      <c r="FD306" s="27">
        <v>0</v>
      </c>
      <c r="FE306" s="27">
        <f t="shared" si="1544"/>
        <v>3.3599999999999998E-2</v>
      </c>
      <c r="FF306" s="27">
        <f t="shared" si="1545"/>
        <v>3.3599999999999998E-2</v>
      </c>
      <c r="FG306" s="31"/>
      <c r="FH306" s="29">
        <v>122.9589</v>
      </c>
      <c r="FI306" s="27">
        <v>0.1</v>
      </c>
      <c r="FJ306" s="27">
        <v>0</v>
      </c>
      <c r="FK306" s="27">
        <f t="shared" si="1546"/>
        <v>2.1399999999999999E-2</v>
      </c>
      <c r="FL306" s="27">
        <f t="shared" si="1547"/>
        <v>2.1399999999999999E-2</v>
      </c>
      <c r="FM306" s="31"/>
      <c r="FN306" s="32">
        <f t="shared" si="1548"/>
        <v>3</v>
      </c>
      <c r="FO306" s="32">
        <f t="shared" si="1549"/>
        <v>2016</v>
      </c>
    </row>
    <row r="307" spans="2:171" ht="15" x14ac:dyDescent="0.2">
      <c r="B307" s="32">
        <v>2016</v>
      </c>
      <c r="C307" s="32">
        <f t="shared" si="1550"/>
        <v>4</v>
      </c>
      <c r="D307" s="27"/>
      <c r="E307" s="29">
        <v>0.55889999999999995</v>
      </c>
      <c r="F307" s="52">
        <v>0.33539999999999998</v>
      </c>
      <c r="G307" s="27">
        <f t="shared" si="1490"/>
        <v>6.4899999999999999E-2</v>
      </c>
      <c r="H307" s="27">
        <f t="shared" si="1491"/>
        <v>0.40029999999999999</v>
      </c>
      <c r="I307" s="27"/>
      <c r="J307" s="29">
        <v>0.55889999999999995</v>
      </c>
      <c r="K307" s="27">
        <f t="shared" si="1492"/>
        <v>0.33539999999999998</v>
      </c>
      <c r="L307" s="27">
        <f t="shared" si="1493"/>
        <v>6.4899999999999999E-2</v>
      </c>
      <c r="M307" s="27">
        <f t="shared" si="1494"/>
        <v>0.40029999999999999</v>
      </c>
      <c r="N307" s="27"/>
      <c r="O307" s="29">
        <v>0.98629999999999995</v>
      </c>
      <c r="P307" s="27">
        <f t="shared" si="1495"/>
        <v>0.33539999999999998</v>
      </c>
      <c r="Q307" s="27">
        <f t="shared" si="1496"/>
        <v>9.8999999999999991E-2</v>
      </c>
      <c r="R307" s="27">
        <f t="shared" si="1497"/>
        <v>0.43439999999999995</v>
      </c>
      <c r="S307" s="27"/>
      <c r="T307" s="29">
        <v>4.9314999999999998</v>
      </c>
      <c r="U307" s="27">
        <f t="shared" si="1498"/>
        <v>0.33539999999999998</v>
      </c>
      <c r="V307" s="27">
        <f t="shared" si="1499"/>
        <v>7.8199999999999992E-2</v>
      </c>
      <c r="W307" s="27">
        <f t="shared" si="1500"/>
        <v>0.41359999999999997</v>
      </c>
      <c r="X307" s="27"/>
      <c r="Y307" s="29">
        <v>21.5671</v>
      </c>
      <c r="Z307" s="27">
        <v>0.14749999999999999</v>
      </c>
      <c r="AA307" s="27">
        <f t="shared" si="1501"/>
        <v>0.33539999999999998</v>
      </c>
      <c r="AB307" s="27">
        <f t="shared" si="1502"/>
        <v>3.9399999999999998E-2</v>
      </c>
      <c r="AC307" s="27">
        <f t="shared" si="1503"/>
        <v>0.37479999999999997</v>
      </c>
      <c r="AD307" s="27"/>
      <c r="AE307" s="29">
        <v>5.1288</v>
      </c>
      <c r="AF307" s="52">
        <v>0.2175</v>
      </c>
      <c r="AG307" s="27">
        <f t="shared" si="1504"/>
        <v>7.7600000000000002E-2</v>
      </c>
      <c r="AH307" s="27">
        <f t="shared" si="1505"/>
        <v>0.29510000000000003</v>
      </c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9">
        <v>21.5671</v>
      </c>
      <c r="BC307" s="27">
        <f t="shared" si="1506"/>
        <v>0.14749999999999999</v>
      </c>
      <c r="BD307" s="27">
        <f t="shared" si="1507"/>
        <v>0.2175</v>
      </c>
      <c r="BE307" s="27">
        <f t="shared" si="1508"/>
        <v>3.8899999999999997E-2</v>
      </c>
      <c r="BF307" s="27">
        <f t="shared" si="1509"/>
        <v>0.25640000000000002</v>
      </c>
      <c r="BG307" s="27"/>
      <c r="BH307" s="29">
        <v>122.0384</v>
      </c>
      <c r="BI307" s="27">
        <v>0.1</v>
      </c>
      <c r="BJ307" s="27">
        <f t="shared" si="1510"/>
        <v>0.2175</v>
      </c>
      <c r="BK307" s="27">
        <f t="shared" si="1511"/>
        <v>2.6499999999999999E-2</v>
      </c>
      <c r="BL307" s="27">
        <f t="shared" si="1512"/>
        <v>0.24399999999999999</v>
      </c>
      <c r="BM307" s="27"/>
      <c r="BN307" s="27"/>
      <c r="BO307" s="27"/>
      <c r="BP307" s="27"/>
      <c r="BQ307" s="27"/>
      <c r="BR307" s="27"/>
      <c r="BS307" s="27"/>
      <c r="BT307" s="127" t="s">
        <v>30</v>
      </c>
      <c r="BU307" s="127"/>
      <c r="BV307" s="127"/>
      <c r="BW307" s="127"/>
      <c r="BX307" s="127"/>
      <c r="BY307" s="31"/>
      <c r="BZ307" s="29">
        <v>5.1288</v>
      </c>
      <c r="CA307" s="27">
        <v>0</v>
      </c>
      <c r="CB307" s="27">
        <f t="shared" si="1513"/>
        <v>0.2175</v>
      </c>
      <c r="CC307" s="27">
        <f t="shared" si="1514"/>
        <v>7.7600000000000002E-2</v>
      </c>
      <c r="CD307" s="27">
        <f t="shared" si="1515"/>
        <v>0.29510000000000003</v>
      </c>
      <c r="CE307" s="28"/>
      <c r="CF307" s="29">
        <v>230.16990000000001</v>
      </c>
      <c r="CG307" s="27">
        <v>6.6199999999999995E-2</v>
      </c>
      <c r="CH307" s="27">
        <f t="shared" si="1516"/>
        <v>0.2175</v>
      </c>
      <c r="CI307" s="27">
        <f t="shared" si="1517"/>
        <v>1.5900000000000001E-2</v>
      </c>
      <c r="CJ307" s="27">
        <f t="shared" si="1518"/>
        <v>0.2334</v>
      </c>
      <c r="CK307" s="28"/>
      <c r="CL307" s="29">
        <v>1.9068000000000001</v>
      </c>
      <c r="CM307" s="27">
        <v>0</v>
      </c>
      <c r="CN307" s="27">
        <f t="shared" si="1519"/>
        <v>9.1499999999999998E-2</v>
      </c>
      <c r="CO307" s="27">
        <f t="shared" si="1520"/>
        <v>9.1499999999999998E-2</v>
      </c>
      <c r="CP307" s="28"/>
      <c r="CQ307" s="29">
        <v>2.1040999999999999</v>
      </c>
      <c r="CR307" s="27">
        <f t="shared" ref="CR307:CS309" si="1553">+CM307</f>
        <v>0</v>
      </c>
      <c r="CS307" s="27">
        <f t="shared" si="1553"/>
        <v>9.1499999999999998E-2</v>
      </c>
      <c r="CT307" s="27">
        <f t="shared" si="1522"/>
        <v>9.1499999999999998E-2</v>
      </c>
      <c r="CU307" s="28"/>
      <c r="CV307" s="29">
        <v>5.8520000000000003</v>
      </c>
      <c r="CW307" s="27">
        <f t="shared" si="1523"/>
        <v>0</v>
      </c>
      <c r="CX307" s="27">
        <f t="shared" si="1524"/>
        <v>7.1300000000000002E-2</v>
      </c>
      <c r="CY307" s="27">
        <f t="shared" si="1525"/>
        <v>7.1300000000000002E-2</v>
      </c>
      <c r="CZ307" s="28"/>
      <c r="DA307" s="29">
        <v>6.0492999999999997</v>
      </c>
      <c r="DB307" s="27">
        <f t="shared" ref="DB307:DC309" si="1554">+CW307</f>
        <v>0</v>
      </c>
      <c r="DC307" s="29">
        <f t="shared" si="1554"/>
        <v>7.1300000000000002E-2</v>
      </c>
      <c r="DD307" s="27">
        <f t="shared" si="1527"/>
        <v>7.1300000000000002E-2</v>
      </c>
      <c r="DE307" s="27"/>
      <c r="DF307" s="29">
        <v>22.290299999999998</v>
      </c>
      <c r="DG307" s="27">
        <f t="shared" si="1528"/>
        <v>0.14749999999999999</v>
      </c>
      <c r="DH307" s="27">
        <f t="shared" si="1529"/>
        <v>0</v>
      </c>
      <c r="DI307" s="27">
        <f t="shared" si="1530"/>
        <v>3.3599999999999998E-2</v>
      </c>
      <c r="DJ307" s="27">
        <f t="shared" si="1531"/>
        <v>3.3599999999999998E-2</v>
      </c>
      <c r="DK307" s="28"/>
      <c r="DL307" s="29">
        <v>22.4876</v>
      </c>
      <c r="DM307" s="27">
        <f t="shared" si="1551"/>
        <v>0.14749999999999999</v>
      </c>
      <c r="DN307" s="27">
        <f t="shared" si="1551"/>
        <v>0</v>
      </c>
      <c r="DO307" s="27">
        <f t="shared" si="1551"/>
        <v>3.3599999999999998E-2</v>
      </c>
      <c r="DP307" s="27">
        <f t="shared" si="1533"/>
        <v>3.3599999999999998E-2</v>
      </c>
      <c r="DQ307" s="27"/>
      <c r="DR307" s="29">
        <v>122.7616</v>
      </c>
      <c r="DS307" s="27">
        <f t="shared" si="1534"/>
        <v>0.1</v>
      </c>
      <c r="DT307" s="27">
        <f t="shared" si="1535"/>
        <v>0</v>
      </c>
      <c r="DU307" s="29">
        <f t="shared" si="1536"/>
        <v>2.1399999999999999E-2</v>
      </c>
      <c r="DV307" s="27">
        <f t="shared" si="1537"/>
        <v>2.1399999999999999E-2</v>
      </c>
      <c r="DW307" s="28"/>
      <c r="DX307" s="29">
        <v>122.9589</v>
      </c>
      <c r="DY307" s="27">
        <f t="shared" si="1552"/>
        <v>0.1</v>
      </c>
      <c r="DZ307" s="27">
        <f t="shared" si="1552"/>
        <v>0</v>
      </c>
      <c r="EA307" s="27">
        <f t="shared" si="1552"/>
        <v>2.1399999999999999E-2</v>
      </c>
      <c r="EB307" s="27">
        <f t="shared" si="1539"/>
        <v>2.1399999999999999E-2</v>
      </c>
      <c r="EC307" s="27"/>
      <c r="ED307" s="27"/>
      <c r="EE307" s="27"/>
      <c r="EF307" s="27"/>
      <c r="EG307" s="27"/>
      <c r="EH307" s="27"/>
      <c r="EI307" s="27"/>
      <c r="EJ307" s="127" t="s">
        <v>30</v>
      </c>
      <c r="EK307" s="127"/>
      <c r="EL307" s="127"/>
      <c r="EM307" s="127"/>
      <c r="EN307" s="127"/>
      <c r="EO307" s="31"/>
      <c r="EP307" s="29">
        <v>2.1040999999999999</v>
      </c>
      <c r="EQ307" s="27">
        <v>0</v>
      </c>
      <c r="ER307" s="27">
        <v>0</v>
      </c>
      <c r="ES307" s="27">
        <f t="shared" si="1540"/>
        <v>9.1499999999999998E-2</v>
      </c>
      <c r="ET307" s="27">
        <f t="shared" si="1541"/>
        <v>9.1499999999999998E-2</v>
      </c>
      <c r="EU307" s="31"/>
      <c r="EV307" s="29">
        <v>6.0492999999999997</v>
      </c>
      <c r="EW307" s="27">
        <v>0</v>
      </c>
      <c r="EX307" s="27">
        <v>0</v>
      </c>
      <c r="EY307" s="27">
        <f t="shared" si="1542"/>
        <v>7.1300000000000002E-2</v>
      </c>
      <c r="EZ307" s="27">
        <f t="shared" si="1543"/>
        <v>7.1300000000000002E-2</v>
      </c>
      <c r="FA307" s="31"/>
      <c r="FB307" s="29">
        <v>22.4876</v>
      </c>
      <c r="FC307" s="27">
        <v>0.14749999999999999</v>
      </c>
      <c r="FD307" s="27">
        <v>0</v>
      </c>
      <c r="FE307" s="27">
        <f t="shared" si="1544"/>
        <v>3.3599999999999998E-2</v>
      </c>
      <c r="FF307" s="27">
        <f t="shared" si="1545"/>
        <v>3.3599999999999998E-2</v>
      </c>
      <c r="FG307" s="31"/>
      <c r="FH307" s="29">
        <v>122.9589</v>
      </c>
      <c r="FI307" s="27">
        <v>0.1</v>
      </c>
      <c r="FJ307" s="27">
        <v>0</v>
      </c>
      <c r="FK307" s="27">
        <f t="shared" si="1546"/>
        <v>2.1399999999999999E-2</v>
      </c>
      <c r="FL307" s="27">
        <f t="shared" si="1547"/>
        <v>2.1399999999999999E-2</v>
      </c>
      <c r="FM307" s="31"/>
      <c r="FN307" s="32">
        <f t="shared" si="1548"/>
        <v>4</v>
      </c>
      <c r="FO307" s="32">
        <f t="shared" si="1549"/>
        <v>2016</v>
      </c>
    </row>
    <row r="308" spans="2:171" ht="15" x14ac:dyDescent="0.2">
      <c r="B308" s="32">
        <v>2016</v>
      </c>
      <c r="C308" s="32">
        <f t="shared" si="1550"/>
        <v>5</v>
      </c>
      <c r="D308" s="27"/>
      <c r="E308" s="29">
        <v>0.55889999999999995</v>
      </c>
      <c r="F308" s="52">
        <v>0.2167</v>
      </c>
      <c r="G308" s="27">
        <f t="shared" si="1490"/>
        <v>6.4899999999999999E-2</v>
      </c>
      <c r="H308" s="27">
        <f t="shared" si="1491"/>
        <v>0.28160000000000002</v>
      </c>
      <c r="I308" s="27"/>
      <c r="J308" s="29">
        <v>0.55889999999999995</v>
      </c>
      <c r="K308" s="27">
        <f t="shared" si="1492"/>
        <v>0.2167</v>
      </c>
      <c r="L308" s="27">
        <f t="shared" si="1493"/>
        <v>6.4899999999999999E-2</v>
      </c>
      <c r="M308" s="27">
        <f t="shared" si="1494"/>
        <v>0.28160000000000002</v>
      </c>
      <c r="N308" s="27"/>
      <c r="O308" s="29">
        <v>0.98629999999999995</v>
      </c>
      <c r="P308" s="27">
        <f t="shared" si="1495"/>
        <v>0.2167</v>
      </c>
      <c r="Q308" s="27">
        <f t="shared" si="1496"/>
        <v>9.8999999999999991E-2</v>
      </c>
      <c r="R308" s="27">
        <f t="shared" si="1497"/>
        <v>0.31569999999999998</v>
      </c>
      <c r="S308" s="27"/>
      <c r="T308" s="29">
        <v>4.9314999999999998</v>
      </c>
      <c r="U308" s="27">
        <f t="shared" si="1498"/>
        <v>0.2167</v>
      </c>
      <c r="V308" s="27">
        <f t="shared" si="1499"/>
        <v>7.8199999999999992E-2</v>
      </c>
      <c r="W308" s="27">
        <f t="shared" si="1500"/>
        <v>0.2949</v>
      </c>
      <c r="X308" s="27"/>
      <c r="Y308" s="29">
        <v>21.5671</v>
      </c>
      <c r="Z308" s="27">
        <v>0.14749999999999999</v>
      </c>
      <c r="AA308" s="27">
        <f t="shared" si="1501"/>
        <v>0.2167</v>
      </c>
      <c r="AB308" s="27">
        <f t="shared" si="1502"/>
        <v>3.9399999999999998E-2</v>
      </c>
      <c r="AC308" s="27">
        <f t="shared" si="1503"/>
        <v>0.25609999999999999</v>
      </c>
      <c r="AD308" s="27"/>
      <c r="AE308" s="29">
        <v>5.1288</v>
      </c>
      <c r="AF308" s="52">
        <v>0.2167</v>
      </c>
      <c r="AG308" s="27">
        <f t="shared" si="1504"/>
        <v>7.7600000000000002E-2</v>
      </c>
      <c r="AH308" s="27">
        <f t="shared" si="1505"/>
        <v>0.29430000000000001</v>
      </c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9">
        <v>21.5671</v>
      </c>
      <c r="BC308" s="27">
        <f t="shared" si="1506"/>
        <v>0.14749999999999999</v>
      </c>
      <c r="BD308" s="27">
        <f t="shared" si="1507"/>
        <v>0.2167</v>
      </c>
      <c r="BE308" s="27">
        <f t="shared" si="1508"/>
        <v>3.8899999999999997E-2</v>
      </c>
      <c r="BF308" s="27">
        <f t="shared" si="1509"/>
        <v>0.25559999999999999</v>
      </c>
      <c r="BG308" s="27"/>
      <c r="BH308" s="29">
        <v>122.0384</v>
      </c>
      <c r="BI308" s="27">
        <v>0.1</v>
      </c>
      <c r="BJ308" s="27">
        <f t="shared" si="1510"/>
        <v>0.2167</v>
      </c>
      <c r="BK308" s="27">
        <f t="shared" si="1511"/>
        <v>2.6499999999999999E-2</v>
      </c>
      <c r="BL308" s="27">
        <f t="shared" si="1512"/>
        <v>0.2432</v>
      </c>
      <c r="BM308" s="27"/>
      <c r="BN308" s="27"/>
      <c r="BO308" s="27"/>
      <c r="BP308" s="27"/>
      <c r="BQ308" s="27"/>
      <c r="BR308" s="27"/>
      <c r="BS308" s="27"/>
      <c r="BT308" s="127" t="s">
        <v>30</v>
      </c>
      <c r="BU308" s="127"/>
      <c r="BV308" s="127"/>
      <c r="BW308" s="127"/>
      <c r="BX308" s="127"/>
      <c r="BY308" s="31"/>
      <c r="BZ308" s="29">
        <v>5.1288</v>
      </c>
      <c r="CA308" s="27">
        <v>0</v>
      </c>
      <c r="CB308" s="27">
        <f t="shared" si="1513"/>
        <v>0.2167</v>
      </c>
      <c r="CC308" s="27">
        <f t="shared" si="1514"/>
        <v>7.7600000000000002E-2</v>
      </c>
      <c r="CD308" s="27">
        <f t="shared" si="1515"/>
        <v>0.29430000000000001</v>
      </c>
      <c r="CE308" s="28"/>
      <c r="CF308" s="29">
        <v>230.16990000000001</v>
      </c>
      <c r="CG308" s="27">
        <v>6.6199999999999995E-2</v>
      </c>
      <c r="CH308" s="27">
        <f t="shared" si="1516"/>
        <v>0.2167</v>
      </c>
      <c r="CI308" s="27">
        <f t="shared" si="1517"/>
        <v>1.5900000000000001E-2</v>
      </c>
      <c r="CJ308" s="27">
        <f t="shared" si="1518"/>
        <v>0.2326</v>
      </c>
      <c r="CK308" s="28"/>
      <c r="CL308" s="29">
        <v>1.9068000000000001</v>
      </c>
      <c r="CM308" s="27">
        <v>0</v>
      </c>
      <c r="CN308" s="27">
        <f t="shared" si="1519"/>
        <v>9.1499999999999998E-2</v>
      </c>
      <c r="CO308" s="27">
        <f t="shared" si="1520"/>
        <v>9.1499999999999998E-2</v>
      </c>
      <c r="CP308" s="28"/>
      <c r="CQ308" s="29">
        <v>2.1040999999999999</v>
      </c>
      <c r="CR308" s="27">
        <f t="shared" si="1553"/>
        <v>0</v>
      </c>
      <c r="CS308" s="27">
        <f t="shared" si="1553"/>
        <v>9.1499999999999998E-2</v>
      </c>
      <c r="CT308" s="27">
        <f t="shared" si="1522"/>
        <v>9.1499999999999998E-2</v>
      </c>
      <c r="CU308" s="28"/>
      <c r="CV308" s="29">
        <v>5.8520000000000003</v>
      </c>
      <c r="CW308" s="27">
        <f t="shared" si="1523"/>
        <v>0</v>
      </c>
      <c r="CX308" s="27">
        <f t="shared" si="1524"/>
        <v>7.1300000000000002E-2</v>
      </c>
      <c r="CY308" s="27">
        <f t="shared" si="1525"/>
        <v>7.1300000000000002E-2</v>
      </c>
      <c r="CZ308" s="28"/>
      <c r="DA308" s="29">
        <v>6.0492999999999997</v>
      </c>
      <c r="DB308" s="27">
        <f t="shared" si="1554"/>
        <v>0</v>
      </c>
      <c r="DC308" s="29">
        <f t="shared" si="1554"/>
        <v>7.1300000000000002E-2</v>
      </c>
      <c r="DD308" s="27">
        <f t="shared" si="1527"/>
        <v>7.1300000000000002E-2</v>
      </c>
      <c r="DE308" s="27"/>
      <c r="DF308" s="29">
        <v>22.290299999999998</v>
      </c>
      <c r="DG308" s="27">
        <f t="shared" si="1528"/>
        <v>0.14749999999999999</v>
      </c>
      <c r="DH308" s="27">
        <f t="shared" si="1529"/>
        <v>0</v>
      </c>
      <c r="DI308" s="27">
        <f t="shared" si="1530"/>
        <v>3.3599999999999998E-2</v>
      </c>
      <c r="DJ308" s="27">
        <f t="shared" si="1531"/>
        <v>3.3599999999999998E-2</v>
      </c>
      <c r="DK308" s="28"/>
      <c r="DL308" s="29">
        <v>22.4876</v>
      </c>
      <c r="DM308" s="27">
        <f t="shared" ref="DM308:DO309" si="1555">+DG308</f>
        <v>0.14749999999999999</v>
      </c>
      <c r="DN308" s="27">
        <f t="shared" si="1555"/>
        <v>0</v>
      </c>
      <c r="DO308" s="27">
        <f t="shared" si="1555"/>
        <v>3.3599999999999998E-2</v>
      </c>
      <c r="DP308" s="27">
        <f t="shared" si="1533"/>
        <v>3.3599999999999998E-2</v>
      </c>
      <c r="DQ308" s="27"/>
      <c r="DR308" s="29">
        <v>122.7616</v>
      </c>
      <c r="DS308" s="27">
        <f t="shared" si="1534"/>
        <v>0.1</v>
      </c>
      <c r="DT308" s="27">
        <f t="shared" si="1535"/>
        <v>0</v>
      </c>
      <c r="DU308" s="29">
        <f t="shared" si="1536"/>
        <v>2.1399999999999999E-2</v>
      </c>
      <c r="DV308" s="27">
        <f t="shared" si="1537"/>
        <v>2.1399999999999999E-2</v>
      </c>
      <c r="DW308" s="28"/>
      <c r="DX308" s="29">
        <v>122.9589</v>
      </c>
      <c r="DY308" s="27">
        <f t="shared" ref="DY308:EA309" si="1556">+DS308</f>
        <v>0.1</v>
      </c>
      <c r="DZ308" s="27">
        <f t="shared" si="1556"/>
        <v>0</v>
      </c>
      <c r="EA308" s="27">
        <f t="shared" si="1556"/>
        <v>2.1399999999999999E-2</v>
      </c>
      <c r="EB308" s="27">
        <f t="shared" si="1539"/>
        <v>2.1399999999999999E-2</v>
      </c>
      <c r="EC308" s="27"/>
      <c r="ED308" s="27"/>
      <c r="EE308" s="27"/>
      <c r="EF308" s="27"/>
      <c r="EG308" s="27"/>
      <c r="EH308" s="27"/>
      <c r="EI308" s="27"/>
      <c r="EJ308" s="127" t="s">
        <v>30</v>
      </c>
      <c r="EK308" s="127"/>
      <c r="EL308" s="127"/>
      <c r="EM308" s="127"/>
      <c r="EN308" s="127"/>
      <c r="EO308" s="31"/>
      <c r="EP308" s="29">
        <v>2.1040999999999999</v>
      </c>
      <c r="EQ308" s="27">
        <v>0</v>
      </c>
      <c r="ER308" s="27">
        <v>0</v>
      </c>
      <c r="ES308" s="27">
        <f t="shared" si="1540"/>
        <v>9.1499999999999998E-2</v>
      </c>
      <c r="ET308" s="27">
        <f t="shared" si="1541"/>
        <v>9.1499999999999998E-2</v>
      </c>
      <c r="EU308" s="31"/>
      <c r="EV308" s="29">
        <v>6.0492999999999997</v>
      </c>
      <c r="EW308" s="27">
        <v>0</v>
      </c>
      <c r="EX308" s="27">
        <v>0</v>
      </c>
      <c r="EY308" s="27">
        <f t="shared" si="1542"/>
        <v>7.1300000000000002E-2</v>
      </c>
      <c r="EZ308" s="27">
        <f t="shared" si="1543"/>
        <v>7.1300000000000002E-2</v>
      </c>
      <c r="FA308" s="31"/>
      <c r="FB308" s="29">
        <v>22.4876</v>
      </c>
      <c r="FC308" s="27">
        <v>0.14749999999999999</v>
      </c>
      <c r="FD308" s="27">
        <v>0</v>
      </c>
      <c r="FE308" s="27">
        <f t="shared" si="1544"/>
        <v>3.3599999999999998E-2</v>
      </c>
      <c r="FF308" s="27">
        <f t="shared" si="1545"/>
        <v>3.3599999999999998E-2</v>
      </c>
      <c r="FG308" s="31"/>
      <c r="FH308" s="29">
        <v>122.9589</v>
      </c>
      <c r="FI308" s="27">
        <v>0.1</v>
      </c>
      <c r="FJ308" s="27">
        <v>0</v>
      </c>
      <c r="FK308" s="27">
        <f t="shared" si="1546"/>
        <v>2.1399999999999999E-2</v>
      </c>
      <c r="FL308" s="27">
        <f t="shared" si="1547"/>
        <v>2.1399999999999999E-2</v>
      </c>
      <c r="FM308" s="31"/>
      <c r="FN308" s="32">
        <f t="shared" si="1548"/>
        <v>5</v>
      </c>
      <c r="FO308" s="32">
        <f t="shared" si="1549"/>
        <v>2016</v>
      </c>
    </row>
    <row r="309" spans="2:171" ht="15" x14ac:dyDescent="0.2">
      <c r="B309" s="32">
        <v>2016</v>
      </c>
      <c r="C309" s="32">
        <f t="shared" si="1550"/>
        <v>6</v>
      </c>
      <c r="D309" s="27"/>
      <c r="E309" s="29">
        <v>0.55889999999999995</v>
      </c>
      <c r="F309" s="52">
        <v>0.22</v>
      </c>
      <c r="G309" s="27">
        <f t="shared" si="1490"/>
        <v>6.4899999999999999E-2</v>
      </c>
      <c r="H309" s="27">
        <f t="shared" si="1491"/>
        <v>0.28489999999999999</v>
      </c>
      <c r="I309" s="27"/>
      <c r="J309" s="29">
        <v>0.55889999999999995</v>
      </c>
      <c r="K309" s="27">
        <f t="shared" si="1492"/>
        <v>0.22</v>
      </c>
      <c r="L309" s="27">
        <f t="shared" si="1493"/>
        <v>6.4899999999999999E-2</v>
      </c>
      <c r="M309" s="27">
        <f t="shared" si="1494"/>
        <v>0.28489999999999999</v>
      </c>
      <c r="N309" s="27"/>
      <c r="O309" s="29">
        <v>0.98629999999999995</v>
      </c>
      <c r="P309" s="27">
        <f t="shared" si="1495"/>
        <v>0.22</v>
      </c>
      <c r="Q309" s="27">
        <f t="shared" si="1496"/>
        <v>9.8999999999999991E-2</v>
      </c>
      <c r="R309" s="27">
        <f t="shared" si="1497"/>
        <v>0.31900000000000001</v>
      </c>
      <c r="S309" s="27"/>
      <c r="T309" s="29">
        <v>4.9314999999999998</v>
      </c>
      <c r="U309" s="27">
        <f t="shared" si="1498"/>
        <v>0.22</v>
      </c>
      <c r="V309" s="27">
        <f t="shared" si="1499"/>
        <v>7.8199999999999992E-2</v>
      </c>
      <c r="W309" s="27">
        <f t="shared" si="1500"/>
        <v>0.29820000000000002</v>
      </c>
      <c r="X309" s="27"/>
      <c r="Y309" s="29">
        <v>21.5671</v>
      </c>
      <c r="Z309" s="27">
        <v>0.14749999999999999</v>
      </c>
      <c r="AA309" s="27">
        <f t="shared" si="1501"/>
        <v>0.22</v>
      </c>
      <c r="AB309" s="27">
        <f t="shared" si="1502"/>
        <v>3.9399999999999998E-2</v>
      </c>
      <c r="AC309" s="27">
        <f t="shared" si="1503"/>
        <v>0.25940000000000002</v>
      </c>
      <c r="AD309" s="27"/>
      <c r="AE309" s="29">
        <v>5.1288</v>
      </c>
      <c r="AF309" s="52">
        <v>0.22</v>
      </c>
      <c r="AG309" s="27">
        <f t="shared" si="1504"/>
        <v>7.7600000000000002E-2</v>
      </c>
      <c r="AH309" s="27">
        <f t="shared" si="1505"/>
        <v>0.29759999999999998</v>
      </c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9">
        <v>21.5671</v>
      </c>
      <c r="BC309" s="27">
        <f t="shared" si="1506"/>
        <v>0.14749999999999999</v>
      </c>
      <c r="BD309" s="27">
        <f t="shared" si="1507"/>
        <v>0.22</v>
      </c>
      <c r="BE309" s="27">
        <f t="shared" si="1508"/>
        <v>3.8899999999999997E-2</v>
      </c>
      <c r="BF309" s="27">
        <f t="shared" si="1509"/>
        <v>0.25890000000000002</v>
      </c>
      <c r="BG309" s="27"/>
      <c r="BH309" s="29">
        <v>122.0384</v>
      </c>
      <c r="BI309" s="27">
        <v>0.1</v>
      </c>
      <c r="BJ309" s="27">
        <f t="shared" si="1510"/>
        <v>0.22</v>
      </c>
      <c r="BK309" s="27">
        <f t="shared" si="1511"/>
        <v>2.6499999999999999E-2</v>
      </c>
      <c r="BL309" s="27">
        <f t="shared" si="1512"/>
        <v>0.2465</v>
      </c>
      <c r="BM309" s="27"/>
      <c r="BN309" s="27"/>
      <c r="BO309" s="27"/>
      <c r="BP309" s="27"/>
      <c r="BQ309" s="27"/>
      <c r="BR309" s="27"/>
      <c r="BS309" s="27"/>
      <c r="BT309" s="127" t="s">
        <v>30</v>
      </c>
      <c r="BU309" s="127"/>
      <c r="BV309" s="127"/>
      <c r="BW309" s="127"/>
      <c r="BX309" s="127"/>
      <c r="BY309" s="31"/>
      <c r="BZ309" s="29">
        <v>5.1288</v>
      </c>
      <c r="CA309" s="27">
        <v>0</v>
      </c>
      <c r="CB309" s="27">
        <f t="shared" si="1513"/>
        <v>0.22</v>
      </c>
      <c r="CC309" s="27">
        <f t="shared" si="1514"/>
        <v>7.7600000000000002E-2</v>
      </c>
      <c r="CD309" s="27">
        <f t="shared" si="1515"/>
        <v>0.29759999999999998</v>
      </c>
      <c r="CE309" s="28"/>
      <c r="CF309" s="29">
        <v>230.16990000000001</v>
      </c>
      <c r="CG309" s="27">
        <v>6.6199999999999995E-2</v>
      </c>
      <c r="CH309" s="27">
        <f t="shared" si="1516"/>
        <v>0.22</v>
      </c>
      <c r="CI309" s="27">
        <f t="shared" si="1517"/>
        <v>1.5900000000000001E-2</v>
      </c>
      <c r="CJ309" s="27">
        <f t="shared" si="1518"/>
        <v>0.2359</v>
      </c>
      <c r="CK309" s="28"/>
      <c r="CL309" s="29">
        <v>1.9068000000000001</v>
      </c>
      <c r="CM309" s="27">
        <v>0</v>
      </c>
      <c r="CN309" s="27">
        <f t="shared" si="1519"/>
        <v>9.1499999999999998E-2</v>
      </c>
      <c r="CO309" s="27">
        <f t="shared" si="1520"/>
        <v>9.1499999999999998E-2</v>
      </c>
      <c r="CP309" s="28"/>
      <c r="CQ309" s="29">
        <v>2.1040999999999999</v>
      </c>
      <c r="CR309" s="27">
        <f t="shared" si="1553"/>
        <v>0</v>
      </c>
      <c r="CS309" s="27">
        <f t="shared" si="1553"/>
        <v>9.1499999999999998E-2</v>
      </c>
      <c r="CT309" s="27">
        <f t="shared" si="1522"/>
        <v>9.1499999999999998E-2</v>
      </c>
      <c r="CU309" s="28"/>
      <c r="CV309" s="29">
        <v>5.8520000000000003</v>
      </c>
      <c r="CW309" s="27">
        <f t="shared" si="1523"/>
        <v>0</v>
      </c>
      <c r="CX309" s="27">
        <f t="shared" si="1524"/>
        <v>7.1300000000000002E-2</v>
      </c>
      <c r="CY309" s="27">
        <f t="shared" si="1525"/>
        <v>7.1300000000000002E-2</v>
      </c>
      <c r="CZ309" s="28"/>
      <c r="DA309" s="29">
        <v>6.0492999999999997</v>
      </c>
      <c r="DB309" s="27">
        <f t="shared" si="1554"/>
        <v>0</v>
      </c>
      <c r="DC309" s="29">
        <f t="shared" si="1554"/>
        <v>7.1300000000000002E-2</v>
      </c>
      <c r="DD309" s="27">
        <f t="shared" si="1527"/>
        <v>7.1300000000000002E-2</v>
      </c>
      <c r="DE309" s="27"/>
      <c r="DF309" s="29">
        <v>22.290299999999998</v>
      </c>
      <c r="DG309" s="27">
        <f t="shared" si="1528"/>
        <v>0.14749999999999999</v>
      </c>
      <c r="DH309" s="27">
        <f t="shared" si="1529"/>
        <v>0</v>
      </c>
      <c r="DI309" s="27">
        <f t="shared" si="1530"/>
        <v>3.3599999999999998E-2</v>
      </c>
      <c r="DJ309" s="27">
        <f t="shared" si="1531"/>
        <v>3.3599999999999998E-2</v>
      </c>
      <c r="DK309" s="28"/>
      <c r="DL309" s="29">
        <v>22.4876</v>
      </c>
      <c r="DM309" s="27">
        <f t="shared" si="1555"/>
        <v>0.14749999999999999</v>
      </c>
      <c r="DN309" s="27">
        <f t="shared" si="1555"/>
        <v>0</v>
      </c>
      <c r="DO309" s="27">
        <f t="shared" si="1555"/>
        <v>3.3599999999999998E-2</v>
      </c>
      <c r="DP309" s="27">
        <f t="shared" si="1533"/>
        <v>3.3599999999999998E-2</v>
      </c>
      <c r="DQ309" s="27"/>
      <c r="DR309" s="29">
        <v>122.7616</v>
      </c>
      <c r="DS309" s="27">
        <f t="shared" si="1534"/>
        <v>0.1</v>
      </c>
      <c r="DT309" s="27">
        <f t="shared" si="1535"/>
        <v>0</v>
      </c>
      <c r="DU309" s="29">
        <f t="shared" si="1536"/>
        <v>2.1399999999999999E-2</v>
      </c>
      <c r="DV309" s="27">
        <f t="shared" si="1537"/>
        <v>2.1399999999999999E-2</v>
      </c>
      <c r="DW309" s="28"/>
      <c r="DX309" s="29">
        <v>122.9589</v>
      </c>
      <c r="DY309" s="27">
        <f t="shared" si="1556"/>
        <v>0.1</v>
      </c>
      <c r="DZ309" s="27">
        <f t="shared" si="1556"/>
        <v>0</v>
      </c>
      <c r="EA309" s="27">
        <f t="shared" si="1556"/>
        <v>2.1399999999999999E-2</v>
      </c>
      <c r="EB309" s="27">
        <f t="shared" si="1539"/>
        <v>2.1399999999999999E-2</v>
      </c>
      <c r="EC309" s="27"/>
      <c r="ED309" s="27"/>
      <c r="EE309" s="27"/>
      <c r="EF309" s="27"/>
      <c r="EG309" s="27"/>
      <c r="EH309" s="27"/>
      <c r="EI309" s="27"/>
      <c r="EJ309" s="127" t="s">
        <v>30</v>
      </c>
      <c r="EK309" s="127"/>
      <c r="EL309" s="127"/>
      <c r="EM309" s="127"/>
      <c r="EN309" s="127"/>
      <c r="EO309" s="31"/>
      <c r="EP309" s="29">
        <v>2.1040999999999999</v>
      </c>
      <c r="EQ309" s="27">
        <v>0</v>
      </c>
      <c r="ER309" s="27">
        <v>0</v>
      </c>
      <c r="ES309" s="27">
        <f t="shared" si="1540"/>
        <v>9.1499999999999998E-2</v>
      </c>
      <c r="ET309" s="27">
        <f t="shared" si="1541"/>
        <v>9.1499999999999998E-2</v>
      </c>
      <c r="EU309" s="31"/>
      <c r="EV309" s="29">
        <v>6.0492999999999997</v>
      </c>
      <c r="EW309" s="27">
        <v>0</v>
      </c>
      <c r="EX309" s="27">
        <v>0</v>
      </c>
      <c r="EY309" s="27">
        <f t="shared" si="1542"/>
        <v>7.1300000000000002E-2</v>
      </c>
      <c r="EZ309" s="27">
        <f t="shared" si="1543"/>
        <v>7.1300000000000002E-2</v>
      </c>
      <c r="FA309" s="31"/>
      <c r="FB309" s="29">
        <v>22.4876</v>
      </c>
      <c r="FC309" s="27">
        <v>0.14749999999999999</v>
      </c>
      <c r="FD309" s="27">
        <v>0</v>
      </c>
      <c r="FE309" s="27">
        <f t="shared" si="1544"/>
        <v>3.3599999999999998E-2</v>
      </c>
      <c r="FF309" s="27">
        <f t="shared" si="1545"/>
        <v>3.3599999999999998E-2</v>
      </c>
      <c r="FG309" s="31"/>
      <c r="FH309" s="29">
        <v>122.9589</v>
      </c>
      <c r="FI309" s="27">
        <v>0.1</v>
      </c>
      <c r="FJ309" s="27">
        <v>0</v>
      </c>
      <c r="FK309" s="27">
        <f t="shared" si="1546"/>
        <v>2.1399999999999999E-2</v>
      </c>
      <c r="FL309" s="27">
        <f t="shared" si="1547"/>
        <v>2.1399999999999999E-2</v>
      </c>
      <c r="FM309" s="31"/>
      <c r="FN309" s="32">
        <f t="shared" si="1548"/>
        <v>6</v>
      </c>
      <c r="FO309" s="32">
        <f t="shared" si="1549"/>
        <v>2016</v>
      </c>
    </row>
    <row r="310" spans="2:171" ht="15" x14ac:dyDescent="0.2">
      <c r="B310" s="32">
        <v>2016</v>
      </c>
      <c r="C310" s="32">
        <f t="shared" si="1550"/>
        <v>7</v>
      </c>
      <c r="D310" s="27"/>
      <c r="E310" s="29">
        <v>0.55889999999999995</v>
      </c>
      <c r="F310" s="52">
        <v>0.31140000000000001</v>
      </c>
      <c r="G310" s="27">
        <f t="shared" si="1490"/>
        <v>6.4899999999999999E-2</v>
      </c>
      <c r="H310" s="27">
        <f t="shared" ref="H310:H315" si="1557">(F310+G310)</f>
        <v>0.37630000000000002</v>
      </c>
      <c r="I310" s="27"/>
      <c r="J310" s="29">
        <v>0.55889999999999995</v>
      </c>
      <c r="K310" s="27">
        <f t="shared" ref="K310:K315" si="1558">+F310</f>
        <v>0.31140000000000001</v>
      </c>
      <c r="L310" s="27">
        <f t="shared" si="1493"/>
        <v>6.4899999999999999E-2</v>
      </c>
      <c r="M310" s="27">
        <f t="shared" ref="M310:M315" si="1559">(K310+L310)</f>
        <v>0.37630000000000002</v>
      </c>
      <c r="N310" s="27"/>
      <c r="O310" s="29">
        <v>0.98629999999999995</v>
      </c>
      <c r="P310" s="27">
        <f t="shared" ref="P310:P315" si="1560">+F310</f>
        <v>0.31140000000000001</v>
      </c>
      <c r="Q310" s="27">
        <f t="shared" si="1496"/>
        <v>9.8999999999999991E-2</v>
      </c>
      <c r="R310" s="27">
        <f t="shared" ref="R310:R315" si="1561">(P310+Q310)</f>
        <v>0.41039999999999999</v>
      </c>
      <c r="S310" s="27"/>
      <c r="T310" s="29">
        <v>4.9314999999999998</v>
      </c>
      <c r="U310" s="27">
        <f t="shared" ref="U310:U315" si="1562">+P310</f>
        <v>0.31140000000000001</v>
      </c>
      <c r="V310" s="27">
        <f t="shared" si="1499"/>
        <v>7.8199999999999992E-2</v>
      </c>
      <c r="W310" s="27">
        <f t="shared" ref="W310:W315" si="1563">(U310+V310)</f>
        <v>0.3896</v>
      </c>
      <c r="X310" s="27"/>
      <c r="Y310" s="29">
        <v>21.5671</v>
      </c>
      <c r="Z310" s="27">
        <v>0.14749999999999999</v>
      </c>
      <c r="AA310" s="27">
        <f t="shared" ref="AA310:AA315" si="1564">+U310</f>
        <v>0.31140000000000001</v>
      </c>
      <c r="AB310" s="27">
        <f t="shared" si="1502"/>
        <v>3.9399999999999998E-2</v>
      </c>
      <c r="AC310" s="27">
        <f t="shared" ref="AC310:AC315" si="1565">(AA310+AB310)</f>
        <v>0.3508</v>
      </c>
      <c r="AD310" s="27"/>
      <c r="AE310" s="29">
        <v>5.1288</v>
      </c>
      <c r="AF310" s="52">
        <v>0.31140000000000001</v>
      </c>
      <c r="AG310" s="27">
        <f t="shared" si="1504"/>
        <v>7.7600000000000002E-2</v>
      </c>
      <c r="AH310" s="27">
        <f t="shared" ref="AH310:AH315" si="1566">(AF310+AG310)</f>
        <v>0.38900000000000001</v>
      </c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9">
        <v>21.5671</v>
      </c>
      <c r="BC310" s="27">
        <f t="shared" si="1506"/>
        <v>0.14749999999999999</v>
      </c>
      <c r="BD310" s="27">
        <f t="shared" si="1507"/>
        <v>0.31140000000000001</v>
      </c>
      <c r="BE310" s="27">
        <f t="shared" si="1508"/>
        <v>3.8899999999999997E-2</v>
      </c>
      <c r="BF310" s="27">
        <f t="shared" ref="BF310:BF315" si="1567">(BD310+BE310)</f>
        <v>0.3503</v>
      </c>
      <c r="BG310" s="27"/>
      <c r="BH310" s="29">
        <v>122.0384</v>
      </c>
      <c r="BI310" s="27">
        <v>0.1</v>
      </c>
      <c r="BJ310" s="27">
        <f t="shared" ref="BJ310:BJ315" si="1568">+BD310</f>
        <v>0.31140000000000001</v>
      </c>
      <c r="BK310" s="27">
        <f t="shared" si="1511"/>
        <v>2.6499999999999999E-2</v>
      </c>
      <c r="BL310" s="27">
        <f t="shared" ref="BL310:BL315" si="1569">(BJ310+BK310)</f>
        <v>0.33790000000000003</v>
      </c>
      <c r="BM310" s="27"/>
      <c r="BN310" s="27"/>
      <c r="BO310" s="27"/>
      <c r="BP310" s="27"/>
      <c r="BQ310" s="27"/>
      <c r="BR310" s="27"/>
      <c r="BS310" s="27"/>
      <c r="BT310" s="127" t="s">
        <v>30</v>
      </c>
      <c r="BU310" s="127"/>
      <c r="BV310" s="127"/>
      <c r="BW310" s="127"/>
      <c r="BX310" s="127"/>
      <c r="BY310" s="31"/>
      <c r="BZ310" s="29">
        <v>5.1288</v>
      </c>
      <c r="CA310" s="27">
        <v>0</v>
      </c>
      <c r="CB310" s="27">
        <f t="shared" ref="CB310:CB315" si="1570">+BJ310</f>
        <v>0.31140000000000001</v>
      </c>
      <c r="CC310" s="27">
        <f t="shared" si="1514"/>
        <v>7.7600000000000002E-2</v>
      </c>
      <c r="CD310" s="27">
        <f t="shared" ref="CD310:CD315" si="1571">CB310+CC310</f>
        <v>0.38900000000000001</v>
      </c>
      <c r="CE310" s="28"/>
      <c r="CF310" s="29">
        <v>230.16990000000001</v>
      </c>
      <c r="CG310" s="27">
        <v>6.6199999999999995E-2</v>
      </c>
      <c r="CH310" s="27">
        <f t="shared" ref="CH310:CH315" si="1572">CB310</f>
        <v>0.31140000000000001</v>
      </c>
      <c r="CI310" s="27">
        <f t="shared" si="1517"/>
        <v>1.5900000000000001E-2</v>
      </c>
      <c r="CJ310" s="27">
        <f t="shared" ref="CJ310:CJ315" si="1573">CH310+CI310</f>
        <v>0.32730000000000004</v>
      </c>
      <c r="CK310" s="28"/>
      <c r="CL310" s="29">
        <v>1.9068000000000001</v>
      </c>
      <c r="CM310" s="27">
        <v>0</v>
      </c>
      <c r="CN310" s="27">
        <f t="shared" si="1519"/>
        <v>9.1499999999999998E-2</v>
      </c>
      <c r="CO310" s="27">
        <f t="shared" ref="CO310:CO315" si="1574">(CM310+CN310)</f>
        <v>9.1499999999999998E-2</v>
      </c>
      <c r="CP310" s="28"/>
      <c r="CQ310" s="29">
        <v>2.1040999999999999</v>
      </c>
      <c r="CR310" s="27">
        <f t="shared" ref="CR310:CS312" si="1575">+CM310</f>
        <v>0</v>
      </c>
      <c r="CS310" s="27">
        <f t="shared" si="1575"/>
        <v>9.1499999999999998E-2</v>
      </c>
      <c r="CT310" s="27">
        <f t="shared" ref="CT310:CT315" si="1576">(CR310+CS310)</f>
        <v>9.1499999999999998E-2</v>
      </c>
      <c r="CU310" s="28"/>
      <c r="CV310" s="29">
        <v>5.8520000000000003</v>
      </c>
      <c r="CW310" s="27">
        <f t="shared" ref="CW310:CW315" si="1577">+CR310</f>
        <v>0</v>
      </c>
      <c r="CX310" s="27">
        <f t="shared" si="1524"/>
        <v>7.1300000000000002E-2</v>
      </c>
      <c r="CY310" s="27">
        <f t="shared" ref="CY310:CY315" si="1578">(CW310+CX310)</f>
        <v>7.1300000000000002E-2</v>
      </c>
      <c r="CZ310" s="28"/>
      <c r="DA310" s="29">
        <v>6.0492999999999997</v>
      </c>
      <c r="DB310" s="27">
        <f t="shared" ref="DB310:DC312" si="1579">+CW310</f>
        <v>0</v>
      </c>
      <c r="DC310" s="29">
        <f t="shared" si="1579"/>
        <v>7.1300000000000002E-2</v>
      </c>
      <c r="DD310" s="27">
        <f t="shared" ref="DD310:DD315" si="1580">(DB310+DC310)</f>
        <v>7.1300000000000002E-2</v>
      </c>
      <c r="DE310" s="27"/>
      <c r="DF310" s="29">
        <v>22.290299999999998</v>
      </c>
      <c r="DG310" s="27">
        <f t="shared" ref="DG310:DG315" si="1581">+BC310</f>
        <v>0.14749999999999999</v>
      </c>
      <c r="DH310" s="27">
        <f t="shared" ref="DH310:DH315" si="1582">+DB310</f>
        <v>0</v>
      </c>
      <c r="DI310" s="27">
        <f t="shared" si="1530"/>
        <v>3.3599999999999998E-2</v>
      </c>
      <c r="DJ310" s="27">
        <f t="shared" ref="DJ310:DJ315" si="1583">(DH310+DI310)</f>
        <v>3.3599999999999998E-2</v>
      </c>
      <c r="DK310" s="28"/>
      <c r="DL310" s="29">
        <v>22.4876</v>
      </c>
      <c r="DM310" s="27">
        <f t="shared" ref="DM310:DO311" si="1584">+DG310</f>
        <v>0.14749999999999999</v>
      </c>
      <c r="DN310" s="27">
        <f t="shared" si="1584"/>
        <v>0</v>
      </c>
      <c r="DO310" s="27">
        <f t="shared" si="1584"/>
        <v>3.3599999999999998E-2</v>
      </c>
      <c r="DP310" s="27">
        <f t="shared" ref="DP310:DP315" si="1585">(DN310+DO310)</f>
        <v>3.3599999999999998E-2</v>
      </c>
      <c r="DQ310" s="27"/>
      <c r="DR310" s="29">
        <v>122.7616</v>
      </c>
      <c r="DS310" s="27">
        <f t="shared" ref="DS310:DS315" si="1586">+BI310</f>
        <v>0.1</v>
      </c>
      <c r="DT310" s="27">
        <f t="shared" ref="DT310:DT315" si="1587">+DN310</f>
        <v>0</v>
      </c>
      <c r="DU310" s="29">
        <f t="shared" si="1536"/>
        <v>2.1399999999999999E-2</v>
      </c>
      <c r="DV310" s="27">
        <f t="shared" ref="DV310:DV315" si="1588">(DT310+DU310)</f>
        <v>2.1399999999999999E-2</v>
      </c>
      <c r="DW310" s="28"/>
      <c r="DX310" s="29">
        <v>122.9589</v>
      </c>
      <c r="DY310" s="27">
        <f t="shared" ref="DY310:EA311" si="1589">+DS310</f>
        <v>0.1</v>
      </c>
      <c r="DZ310" s="27">
        <f t="shared" si="1589"/>
        <v>0</v>
      </c>
      <c r="EA310" s="27">
        <f t="shared" si="1589"/>
        <v>2.1399999999999999E-2</v>
      </c>
      <c r="EB310" s="27">
        <f t="shared" ref="EB310:EB315" si="1590">(DZ310+EA310)</f>
        <v>2.1399999999999999E-2</v>
      </c>
      <c r="EC310" s="27"/>
      <c r="ED310" s="27"/>
      <c r="EE310" s="27"/>
      <c r="EF310" s="27"/>
      <c r="EG310" s="27"/>
      <c r="EH310" s="27"/>
      <c r="EI310" s="27"/>
      <c r="EJ310" s="127" t="s">
        <v>30</v>
      </c>
      <c r="EK310" s="127"/>
      <c r="EL310" s="127"/>
      <c r="EM310" s="127"/>
      <c r="EN310" s="127"/>
      <c r="EO310" s="31"/>
      <c r="EP310" s="29">
        <v>2.1040999999999999</v>
      </c>
      <c r="EQ310" s="27">
        <v>0</v>
      </c>
      <c r="ER310" s="27">
        <v>0</v>
      </c>
      <c r="ES310" s="27">
        <f t="shared" si="1540"/>
        <v>9.1499999999999998E-2</v>
      </c>
      <c r="ET310" s="27">
        <f t="shared" ref="ET310:ET315" si="1591">ER310+ES310</f>
        <v>9.1499999999999998E-2</v>
      </c>
      <c r="EU310" s="31"/>
      <c r="EV310" s="29">
        <v>6.0492999999999997</v>
      </c>
      <c r="EW310" s="27">
        <v>0</v>
      </c>
      <c r="EX310" s="27">
        <v>0</v>
      </c>
      <c r="EY310" s="27">
        <f t="shared" si="1542"/>
        <v>7.1300000000000002E-2</v>
      </c>
      <c r="EZ310" s="27">
        <f t="shared" ref="EZ310:EZ315" si="1592">EX310+EY310</f>
        <v>7.1300000000000002E-2</v>
      </c>
      <c r="FA310" s="31"/>
      <c r="FB310" s="29">
        <v>22.4876</v>
      </c>
      <c r="FC310" s="27">
        <v>0.14749999999999999</v>
      </c>
      <c r="FD310" s="27">
        <v>0</v>
      </c>
      <c r="FE310" s="27">
        <f t="shared" si="1544"/>
        <v>3.3599999999999998E-2</v>
      </c>
      <c r="FF310" s="27">
        <f t="shared" ref="FF310:FF315" si="1593">FD310+FE310</f>
        <v>3.3599999999999998E-2</v>
      </c>
      <c r="FG310" s="31"/>
      <c r="FH310" s="29">
        <v>122.9589</v>
      </c>
      <c r="FI310" s="27">
        <v>0.1</v>
      </c>
      <c r="FJ310" s="27">
        <v>0</v>
      </c>
      <c r="FK310" s="27">
        <f t="shared" si="1546"/>
        <v>2.1399999999999999E-2</v>
      </c>
      <c r="FL310" s="27">
        <f t="shared" ref="FL310:FL315" si="1594">FJ310+FK310</f>
        <v>2.1399999999999999E-2</v>
      </c>
      <c r="FM310" s="31"/>
      <c r="FN310" s="32">
        <f t="shared" si="1548"/>
        <v>7</v>
      </c>
      <c r="FO310" s="32">
        <f t="shared" si="1549"/>
        <v>2016</v>
      </c>
    </row>
    <row r="311" spans="2:171" ht="15" x14ac:dyDescent="0.2">
      <c r="B311" s="32">
        <v>2016</v>
      </c>
      <c r="C311" s="32">
        <f t="shared" si="1550"/>
        <v>8</v>
      </c>
      <c r="D311" s="27"/>
      <c r="E311" s="29">
        <v>0.55889999999999995</v>
      </c>
      <c r="F311" s="52">
        <v>0.28839999999999999</v>
      </c>
      <c r="G311" s="27">
        <f t="shared" si="1490"/>
        <v>6.4899999999999999E-2</v>
      </c>
      <c r="H311" s="27">
        <f t="shared" si="1557"/>
        <v>0.3533</v>
      </c>
      <c r="I311" s="27"/>
      <c r="J311" s="29">
        <v>0.55889999999999995</v>
      </c>
      <c r="K311" s="27">
        <f t="shared" si="1558"/>
        <v>0.28839999999999999</v>
      </c>
      <c r="L311" s="27">
        <f t="shared" si="1493"/>
        <v>6.4899999999999999E-2</v>
      </c>
      <c r="M311" s="27">
        <f t="shared" si="1559"/>
        <v>0.3533</v>
      </c>
      <c r="N311" s="27"/>
      <c r="O311" s="29">
        <v>0.98629999999999995</v>
      </c>
      <c r="P311" s="27">
        <f t="shared" si="1560"/>
        <v>0.28839999999999999</v>
      </c>
      <c r="Q311" s="27">
        <f t="shared" si="1496"/>
        <v>9.8999999999999991E-2</v>
      </c>
      <c r="R311" s="27">
        <f t="shared" si="1561"/>
        <v>0.38739999999999997</v>
      </c>
      <c r="S311" s="27"/>
      <c r="T311" s="29">
        <v>4.9314999999999998</v>
      </c>
      <c r="U311" s="27">
        <f t="shared" si="1562"/>
        <v>0.28839999999999999</v>
      </c>
      <c r="V311" s="27">
        <f t="shared" si="1499"/>
        <v>7.8199999999999992E-2</v>
      </c>
      <c r="W311" s="27">
        <f t="shared" si="1563"/>
        <v>0.36659999999999998</v>
      </c>
      <c r="X311" s="27"/>
      <c r="Y311" s="29">
        <v>21.5671</v>
      </c>
      <c r="Z311" s="27">
        <v>0.14749999999999999</v>
      </c>
      <c r="AA311" s="27">
        <f t="shared" si="1564"/>
        <v>0.28839999999999999</v>
      </c>
      <c r="AB311" s="27">
        <f t="shared" si="1502"/>
        <v>3.9399999999999998E-2</v>
      </c>
      <c r="AC311" s="27">
        <f t="shared" si="1565"/>
        <v>0.32779999999999998</v>
      </c>
      <c r="AD311" s="27"/>
      <c r="AE311" s="29">
        <v>5.1288</v>
      </c>
      <c r="AF311" s="52">
        <v>0.28839999999999999</v>
      </c>
      <c r="AG311" s="27">
        <f t="shared" si="1504"/>
        <v>7.7600000000000002E-2</v>
      </c>
      <c r="AH311" s="27">
        <f t="shared" si="1566"/>
        <v>0.36599999999999999</v>
      </c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9">
        <v>21.5671</v>
      </c>
      <c r="BC311" s="27">
        <f t="shared" si="1506"/>
        <v>0.14749999999999999</v>
      </c>
      <c r="BD311" s="27">
        <f t="shared" si="1507"/>
        <v>0.28839999999999999</v>
      </c>
      <c r="BE311" s="27">
        <f t="shared" si="1508"/>
        <v>3.8899999999999997E-2</v>
      </c>
      <c r="BF311" s="27">
        <f t="shared" si="1567"/>
        <v>0.32729999999999998</v>
      </c>
      <c r="BG311" s="27"/>
      <c r="BH311" s="29">
        <v>122.0384</v>
      </c>
      <c r="BI311" s="27">
        <v>0.1</v>
      </c>
      <c r="BJ311" s="27">
        <f t="shared" si="1568"/>
        <v>0.28839999999999999</v>
      </c>
      <c r="BK311" s="27">
        <f t="shared" si="1511"/>
        <v>2.6499999999999999E-2</v>
      </c>
      <c r="BL311" s="27">
        <f t="shared" si="1569"/>
        <v>0.31490000000000001</v>
      </c>
      <c r="BM311" s="27"/>
      <c r="BN311" s="27"/>
      <c r="BO311" s="27"/>
      <c r="BP311" s="27"/>
      <c r="BQ311" s="27"/>
      <c r="BR311" s="27"/>
      <c r="BS311" s="27"/>
      <c r="BT311" s="127" t="s">
        <v>30</v>
      </c>
      <c r="BU311" s="127"/>
      <c r="BV311" s="127"/>
      <c r="BW311" s="127"/>
      <c r="BX311" s="127"/>
      <c r="BY311" s="31"/>
      <c r="BZ311" s="29">
        <v>5.1288</v>
      </c>
      <c r="CA311" s="27">
        <v>0</v>
      </c>
      <c r="CB311" s="27">
        <f t="shared" si="1570"/>
        <v>0.28839999999999999</v>
      </c>
      <c r="CC311" s="27">
        <f t="shared" si="1514"/>
        <v>7.7600000000000002E-2</v>
      </c>
      <c r="CD311" s="27">
        <f t="shared" si="1571"/>
        <v>0.36599999999999999</v>
      </c>
      <c r="CE311" s="28"/>
      <c r="CF311" s="29">
        <v>230.16990000000001</v>
      </c>
      <c r="CG311" s="27">
        <v>6.6199999999999995E-2</v>
      </c>
      <c r="CH311" s="27">
        <f t="shared" si="1572"/>
        <v>0.28839999999999999</v>
      </c>
      <c r="CI311" s="27">
        <f t="shared" si="1517"/>
        <v>1.5900000000000001E-2</v>
      </c>
      <c r="CJ311" s="27">
        <f t="shared" si="1573"/>
        <v>0.30430000000000001</v>
      </c>
      <c r="CK311" s="28"/>
      <c r="CL311" s="29">
        <v>1.9068000000000001</v>
      </c>
      <c r="CM311" s="27">
        <v>0</v>
      </c>
      <c r="CN311" s="27">
        <f t="shared" si="1519"/>
        <v>9.1499999999999998E-2</v>
      </c>
      <c r="CO311" s="27">
        <f t="shared" si="1574"/>
        <v>9.1499999999999998E-2</v>
      </c>
      <c r="CP311" s="28"/>
      <c r="CQ311" s="29">
        <v>2.1040999999999999</v>
      </c>
      <c r="CR311" s="27">
        <f t="shared" si="1575"/>
        <v>0</v>
      </c>
      <c r="CS311" s="27">
        <f t="shared" si="1575"/>
        <v>9.1499999999999998E-2</v>
      </c>
      <c r="CT311" s="27">
        <f t="shared" si="1576"/>
        <v>9.1499999999999998E-2</v>
      </c>
      <c r="CU311" s="28"/>
      <c r="CV311" s="29">
        <v>5.8520000000000003</v>
      </c>
      <c r="CW311" s="27">
        <f t="shared" si="1577"/>
        <v>0</v>
      </c>
      <c r="CX311" s="27">
        <f t="shared" si="1524"/>
        <v>7.1300000000000002E-2</v>
      </c>
      <c r="CY311" s="27">
        <f t="shared" si="1578"/>
        <v>7.1300000000000002E-2</v>
      </c>
      <c r="CZ311" s="28"/>
      <c r="DA311" s="29">
        <v>6.0492999999999997</v>
      </c>
      <c r="DB311" s="27">
        <f t="shared" si="1579"/>
        <v>0</v>
      </c>
      <c r="DC311" s="29">
        <f t="shared" si="1579"/>
        <v>7.1300000000000002E-2</v>
      </c>
      <c r="DD311" s="27">
        <f t="shared" si="1580"/>
        <v>7.1300000000000002E-2</v>
      </c>
      <c r="DE311" s="27"/>
      <c r="DF311" s="29">
        <v>22.290299999999998</v>
      </c>
      <c r="DG311" s="27">
        <f t="shared" si="1581"/>
        <v>0.14749999999999999</v>
      </c>
      <c r="DH311" s="27">
        <f t="shared" si="1582"/>
        <v>0</v>
      </c>
      <c r="DI311" s="27">
        <f t="shared" si="1530"/>
        <v>3.3599999999999998E-2</v>
      </c>
      <c r="DJ311" s="27">
        <f t="shared" si="1583"/>
        <v>3.3599999999999998E-2</v>
      </c>
      <c r="DK311" s="28"/>
      <c r="DL311" s="29">
        <v>22.4876</v>
      </c>
      <c r="DM311" s="27">
        <f t="shared" si="1584"/>
        <v>0.14749999999999999</v>
      </c>
      <c r="DN311" s="27">
        <f t="shared" si="1584"/>
        <v>0</v>
      </c>
      <c r="DO311" s="27">
        <f t="shared" si="1584"/>
        <v>3.3599999999999998E-2</v>
      </c>
      <c r="DP311" s="27">
        <f t="shared" si="1585"/>
        <v>3.3599999999999998E-2</v>
      </c>
      <c r="DQ311" s="27"/>
      <c r="DR311" s="29">
        <v>122.7616</v>
      </c>
      <c r="DS311" s="27">
        <f t="shared" si="1586"/>
        <v>0.1</v>
      </c>
      <c r="DT311" s="27">
        <f t="shared" si="1587"/>
        <v>0</v>
      </c>
      <c r="DU311" s="29">
        <f t="shared" si="1536"/>
        <v>2.1399999999999999E-2</v>
      </c>
      <c r="DV311" s="27">
        <f t="shared" si="1588"/>
        <v>2.1399999999999999E-2</v>
      </c>
      <c r="DW311" s="28"/>
      <c r="DX311" s="29">
        <v>122.9589</v>
      </c>
      <c r="DY311" s="27">
        <f t="shared" si="1589"/>
        <v>0.1</v>
      </c>
      <c r="DZ311" s="27">
        <f t="shared" si="1589"/>
        <v>0</v>
      </c>
      <c r="EA311" s="27">
        <f t="shared" si="1589"/>
        <v>2.1399999999999999E-2</v>
      </c>
      <c r="EB311" s="27">
        <f t="shared" si="1590"/>
        <v>2.1399999999999999E-2</v>
      </c>
      <c r="EC311" s="27"/>
      <c r="ED311" s="27"/>
      <c r="EE311" s="27"/>
      <c r="EF311" s="27"/>
      <c r="EG311" s="27"/>
      <c r="EH311" s="27"/>
      <c r="EI311" s="27"/>
      <c r="EJ311" s="127" t="s">
        <v>30</v>
      </c>
      <c r="EK311" s="127"/>
      <c r="EL311" s="127"/>
      <c r="EM311" s="127"/>
      <c r="EN311" s="127"/>
      <c r="EO311" s="31"/>
      <c r="EP311" s="29">
        <v>2.1040999999999999</v>
      </c>
      <c r="EQ311" s="27">
        <v>0</v>
      </c>
      <c r="ER311" s="27">
        <v>0</v>
      </c>
      <c r="ES311" s="27">
        <f t="shared" si="1540"/>
        <v>9.1499999999999998E-2</v>
      </c>
      <c r="ET311" s="27">
        <f t="shared" si="1591"/>
        <v>9.1499999999999998E-2</v>
      </c>
      <c r="EU311" s="31"/>
      <c r="EV311" s="29">
        <v>6.0492999999999997</v>
      </c>
      <c r="EW311" s="27">
        <v>0</v>
      </c>
      <c r="EX311" s="27">
        <v>0</v>
      </c>
      <c r="EY311" s="27">
        <f t="shared" si="1542"/>
        <v>7.1300000000000002E-2</v>
      </c>
      <c r="EZ311" s="27">
        <f t="shared" si="1592"/>
        <v>7.1300000000000002E-2</v>
      </c>
      <c r="FA311" s="31"/>
      <c r="FB311" s="29">
        <v>22.4876</v>
      </c>
      <c r="FC311" s="27">
        <v>0.14749999999999999</v>
      </c>
      <c r="FD311" s="27">
        <v>0</v>
      </c>
      <c r="FE311" s="27">
        <f t="shared" si="1544"/>
        <v>3.3599999999999998E-2</v>
      </c>
      <c r="FF311" s="27">
        <f t="shared" si="1593"/>
        <v>3.3599999999999998E-2</v>
      </c>
      <c r="FG311" s="31"/>
      <c r="FH311" s="29">
        <v>122.9589</v>
      </c>
      <c r="FI311" s="27">
        <v>0.1</v>
      </c>
      <c r="FJ311" s="27">
        <v>0</v>
      </c>
      <c r="FK311" s="27">
        <f t="shared" si="1546"/>
        <v>2.1399999999999999E-2</v>
      </c>
      <c r="FL311" s="27">
        <f t="shared" si="1594"/>
        <v>2.1399999999999999E-2</v>
      </c>
      <c r="FM311" s="31"/>
      <c r="FN311" s="32">
        <f t="shared" si="1548"/>
        <v>8</v>
      </c>
      <c r="FO311" s="32">
        <f t="shared" si="1549"/>
        <v>2016</v>
      </c>
    </row>
    <row r="312" spans="2:171" ht="15" x14ac:dyDescent="0.2">
      <c r="B312" s="32">
        <v>2016</v>
      </c>
      <c r="C312" s="32">
        <f t="shared" si="1550"/>
        <v>9</v>
      </c>
      <c r="D312" s="27"/>
      <c r="E312" s="29">
        <v>0.55889999999999995</v>
      </c>
      <c r="F312" s="52">
        <v>0.32390000000000002</v>
      </c>
      <c r="G312" s="27">
        <f t="shared" si="1490"/>
        <v>6.4899999999999999E-2</v>
      </c>
      <c r="H312" s="27">
        <f t="shared" si="1557"/>
        <v>0.38880000000000003</v>
      </c>
      <c r="I312" s="27"/>
      <c r="J312" s="29">
        <v>0.55889999999999995</v>
      </c>
      <c r="K312" s="27">
        <f t="shared" si="1558"/>
        <v>0.32390000000000002</v>
      </c>
      <c r="L312" s="27">
        <f t="shared" si="1493"/>
        <v>6.4899999999999999E-2</v>
      </c>
      <c r="M312" s="27">
        <f t="shared" si="1559"/>
        <v>0.38880000000000003</v>
      </c>
      <c r="N312" s="27"/>
      <c r="O312" s="29">
        <v>0.98629999999999995</v>
      </c>
      <c r="P312" s="27">
        <f t="shared" si="1560"/>
        <v>0.32390000000000002</v>
      </c>
      <c r="Q312" s="27">
        <f t="shared" si="1496"/>
        <v>9.8999999999999991E-2</v>
      </c>
      <c r="R312" s="27">
        <f t="shared" si="1561"/>
        <v>0.4229</v>
      </c>
      <c r="S312" s="27"/>
      <c r="T312" s="29">
        <v>4.9314999999999998</v>
      </c>
      <c r="U312" s="27">
        <f t="shared" si="1562"/>
        <v>0.32390000000000002</v>
      </c>
      <c r="V312" s="27">
        <f t="shared" si="1499"/>
        <v>7.8199999999999992E-2</v>
      </c>
      <c r="W312" s="27">
        <f t="shared" si="1563"/>
        <v>0.40210000000000001</v>
      </c>
      <c r="X312" s="27"/>
      <c r="Y312" s="29">
        <v>21.5671</v>
      </c>
      <c r="Z312" s="27">
        <v>0.14749999999999999</v>
      </c>
      <c r="AA312" s="27">
        <f t="shared" si="1564"/>
        <v>0.32390000000000002</v>
      </c>
      <c r="AB312" s="27">
        <f t="shared" si="1502"/>
        <v>3.9399999999999998E-2</v>
      </c>
      <c r="AC312" s="27">
        <f t="shared" si="1565"/>
        <v>0.36330000000000001</v>
      </c>
      <c r="AD312" s="27"/>
      <c r="AE312" s="29">
        <v>5.1288</v>
      </c>
      <c r="AF312" s="52">
        <v>0.32390000000000002</v>
      </c>
      <c r="AG312" s="27">
        <f t="shared" si="1504"/>
        <v>7.7600000000000002E-2</v>
      </c>
      <c r="AH312" s="27">
        <f t="shared" si="1566"/>
        <v>0.40150000000000002</v>
      </c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9">
        <v>21.5671</v>
      </c>
      <c r="BC312" s="27">
        <f t="shared" si="1506"/>
        <v>0.14749999999999999</v>
      </c>
      <c r="BD312" s="27">
        <f t="shared" si="1507"/>
        <v>0.32390000000000002</v>
      </c>
      <c r="BE312" s="27">
        <f t="shared" si="1508"/>
        <v>3.8899999999999997E-2</v>
      </c>
      <c r="BF312" s="27">
        <f t="shared" si="1567"/>
        <v>0.36280000000000001</v>
      </c>
      <c r="BG312" s="27"/>
      <c r="BH312" s="29">
        <v>122.0384</v>
      </c>
      <c r="BI312" s="27">
        <v>0.1</v>
      </c>
      <c r="BJ312" s="27">
        <f t="shared" si="1568"/>
        <v>0.32390000000000002</v>
      </c>
      <c r="BK312" s="27">
        <f t="shared" si="1511"/>
        <v>2.6499999999999999E-2</v>
      </c>
      <c r="BL312" s="27">
        <f t="shared" si="1569"/>
        <v>0.35040000000000004</v>
      </c>
      <c r="BM312" s="27"/>
      <c r="BN312" s="27"/>
      <c r="BO312" s="27"/>
      <c r="BP312" s="27"/>
      <c r="BQ312" s="27"/>
      <c r="BR312" s="27"/>
      <c r="BS312" s="27"/>
      <c r="BT312" s="127" t="s">
        <v>30</v>
      </c>
      <c r="BU312" s="127"/>
      <c r="BV312" s="127"/>
      <c r="BW312" s="127"/>
      <c r="BX312" s="127"/>
      <c r="BY312" s="31"/>
      <c r="BZ312" s="29">
        <v>5.1288</v>
      </c>
      <c r="CA312" s="27">
        <v>0</v>
      </c>
      <c r="CB312" s="27">
        <f t="shared" si="1570"/>
        <v>0.32390000000000002</v>
      </c>
      <c r="CC312" s="27">
        <f t="shared" si="1514"/>
        <v>7.7600000000000002E-2</v>
      </c>
      <c r="CD312" s="27">
        <f t="shared" si="1571"/>
        <v>0.40150000000000002</v>
      </c>
      <c r="CE312" s="28"/>
      <c r="CF312" s="29">
        <v>230.16990000000001</v>
      </c>
      <c r="CG312" s="27">
        <v>6.6199999999999995E-2</v>
      </c>
      <c r="CH312" s="27">
        <f t="shared" si="1572"/>
        <v>0.32390000000000002</v>
      </c>
      <c r="CI312" s="27">
        <f t="shared" si="1517"/>
        <v>1.5900000000000001E-2</v>
      </c>
      <c r="CJ312" s="27">
        <f t="shared" si="1573"/>
        <v>0.33980000000000005</v>
      </c>
      <c r="CK312" s="28"/>
      <c r="CL312" s="29">
        <v>1.9068000000000001</v>
      </c>
      <c r="CM312" s="27">
        <v>0</v>
      </c>
      <c r="CN312" s="27">
        <f t="shared" si="1519"/>
        <v>9.1499999999999998E-2</v>
      </c>
      <c r="CO312" s="27">
        <f t="shared" si="1574"/>
        <v>9.1499999999999998E-2</v>
      </c>
      <c r="CP312" s="28"/>
      <c r="CQ312" s="29">
        <v>2.1040999999999999</v>
      </c>
      <c r="CR312" s="27">
        <f t="shared" si="1575"/>
        <v>0</v>
      </c>
      <c r="CS312" s="27">
        <f t="shared" si="1575"/>
        <v>9.1499999999999998E-2</v>
      </c>
      <c r="CT312" s="27">
        <f t="shared" si="1576"/>
        <v>9.1499999999999998E-2</v>
      </c>
      <c r="CU312" s="28"/>
      <c r="CV312" s="29">
        <v>5.8520000000000003</v>
      </c>
      <c r="CW312" s="27">
        <f t="shared" si="1577"/>
        <v>0</v>
      </c>
      <c r="CX312" s="27">
        <f t="shared" si="1524"/>
        <v>7.1300000000000002E-2</v>
      </c>
      <c r="CY312" s="27">
        <f t="shared" si="1578"/>
        <v>7.1300000000000002E-2</v>
      </c>
      <c r="CZ312" s="28"/>
      <c r="DA312" s="29">
        <v>6.0492999999999997</v>
      </c>
      <c r="DB312" s="27">
        <f t="shared" si="1579"/>
        <v>0</v>
      </c>
      <c r="DC312" s="29">
        <f t="shared" si="1579"/>
        <v>7.1300000000000002E-2</v>
      </c>
      <c r="DD312" s="27">
        <f t="shared" si="1580"/>
        <v>7.1300000000000002E-2</v>
      </c>
      <c r="DE312" s="27"/>
      <c r="DF312" s="29">
        <v>22.290299999999998</v>
      </c>
      <c r="DG312" s="27">
        <f t="shared" si="1581"/>
        <v>0.14749999999999999</v>
      </c>
      <c r="DH312" s="27">
        <f t="shared" si="1582"/>
        <v>0</v>
      </c>
      <c r="DI312" s="27">
        <f t="shared" si="1530"/>
        <v>3.3599999999999998E-2</v>
      </c>
      <c r="DJ312" s="27">
        <f t="shared" si="1583"/>
        <v>3.3599999999999998E-2</v>
      </c>
      <c r="DK312" s="28"/>
      <c r="DL312" s="29">
        <v>22.4876</v>
      </c>
      <c r="DM312" s="27">
        <f t="shared" ref="DM312:DO313" si="1595">+DG312</f>
        <v>0.14749999999999999</v>
      </c>
      <c r="DN312" s="27">
        <f t="shared" si="1595"/>
        <v>0</v>
      </c>
      <c r="DO312" s="27">
        <f t="shared" si="1595"/>
        <v>3.3599999999999998E-2</v>
      </c>
      <c r="DP312" s="27">
        <f t="shared" si="1585"/>
        <v>3.3599999999999998E-2</v>
      </c>
      <c r="DQ312" s="27"/>
      <c r="DR312" s="29">
        <v>122.7616</v>
      </c>
      <c r="DS312" s="27">
        <f t="shared" si="1586"/>
        <v>0.1</v>
      </c>
      <c r="DT312" s="27">
        <f t="shared" si="1587"/>
        <v>0</v>
      </c>
      <c r="DU312" s="29">
        <f t="shared" si="1536"/>
        <v>2.1399999999999999E-2</v>
      </c>
      <c r="DV312" s="27">
        <f t="shared" si="1588"/>
        <v>2.1399999999999999E-2</v>
      </c>
      <c r="DW312" s="28"/>
      <c r="DX312" s="29">
        <v>122.9589</v>
      </c>
      <c r="DY312" s="27">
        <f t="shared" ref="DY312:EA313" si="1596">+DS312</f>
        <v>0.1</v>
      </c>
      <c r="DZ312" s="27">
        <f t="shared" si="1596"/>
        <v>0</v>
      </c>
      <c r="EA312" s="27">
        <f t="shared" si="1596"/>
        <v>2.1399999999999999E-2</v>
      </c>
      <c r="EB312" s="27">
        <f t="shared" si="1590"/>
        <v>2.1399999999999999E-2</v>
      </c>
      <c r="EC312" s="27"/>
      <c r="ED312" s="27"/>
      <c r="EE312" s="27"/>
      <c r="EF312" s="27"/>
      <c r="EG312" s="27"/>
      <c r="EH312" s="27"/>
      <c r="EI312" s="27"/>
      <c r="EJ312" s="127" t="s">
        <v>30</v>
      </c>
      <c r="EK312" s="127"/>
      <c r="EL312" s="127"/>
      <c r="EM312" s="127"/>
      <c r="EN312" s="127"/>
      <c r="EO312" s="31"/>
      <c r="EP312" s="29">
        <v>2.1040999999999999</v>
      </c>
      <c r="EQ312" s="27">
        <v>0</v>
      </c>
      <c r="ER312" s="27">
        <v>0</v>
      </c>
      <c r="ES312" s="27">
        <f t="shared" si="1540"/>
        <v>9.1499999999999998E-2</v>
      </c>
      <c r="ET312" s="27">
        <f t="shared" si="1591"/>
        <v>9.1499999999999998E-2</v>
      </c>
      <c r="EU312" s="31"/>
      <c r="EV312" s="29">
        <v>6.0492999999999997</v>
      </c>
      <c r="EW312" s="27">
        <v>0</v>
      </c>
      <c r="EX312" s="27">
        <v>0</v>
      </c>
      <c r="EY312" s="27">
        <f t="shared" si="1542"/>
        <v>7.1300000000000002E-2</v>
      </c>
      <c r="EZ312" s="27">
        <f t="shared" si="1592"/>
        <v>7.1300000000000002E-2</v>
      </c>
      <c r="FA312" s="31"/>
      <c r="FB312" s="29">
        <v>22.4876</v>
      </c>
      <c r="FC312" s="27">
        <v>0.14749999999999999</v>
      </c>
      <c r="FD312" s="27">
        <v>0</v>
      </c>
      <c r="FE312" s="27">
        <f t="shared" si="1544"/>
        <v>3.3599999999999998E-2</v>
      </c>
      <c r="FF312" s="27">
        <f t="shared" si="1593"/>
        <v>3.3599999999999998E-2</v>
      </c>
      <c r="FG312" s="31"/>
      <c r="FH312" s="29">
        <v>122.9589</v>
      </c>
      <c r="FI312" s="27">
        <v>0.1</v>
      </c>
      <c r="FJ312" s="27">
        <v>0</v>
      </c>
      <c r="FK312" s="27">
        <f t="shared" si="1546"/>
        <v>2.1399999999999999E-2</v>
      </c>
      <c r="FL312" s="27">
        <f t="shared" si="1594"/>
        <v>2.1399999999999999E-2</v>
      </c>
      <c r="FM312" s="31"/>
      <c r="FN312" s="32">
        <f t="shared" si="1548"/>
        <v>9</v>
      </c>
      <c r="FO312" s="32">
        <f t="shared" si="1549"/>
        <v>2016</v>
      </c>
    </row>
    <row r="313" spans="2:171" ht="15" x14ac:dyDescent="0.2">
      <c r="B313" s="32">
        <v>2016</v>
      </c>
      <c r="C313" s="32">
        <f t="shared" si="1550"/>
        <v>10</v>
      </c>
      <c r="D313" s="27"/>
      <c r="E313" s="29">
        <v>0.55889999999999995</v>
      </c>
      <c r="F313" s="52">
        <v>0.31559999999999999</v>
      </c>
      <c r="G313" s="27">
        <f t="shared" si="1490"/>
        <v>6.4899999999999999E-2</v>
      </c>
      <c r="H313" s="27">
        <f t="shared" si="1557"/>
        <v>0.3805</v>
      </c>
      <c r="I313" s="27"/>
      <c r="J313" s="29">
        <v>0.55889999999999995</v>
      </c>
      <c r="K313" s="27">
        <f t="shared" si="1558"/>
        <v>0.31559999999999999</v>
      </c>
      <c r="L313" s="27">
        <f t="shared" si="1493"/>
        <v>6.4899999999999999E-2</v>
      </c>
      <c r="M313" s="27">
        <f t="shared" si="1559"/>
        <v>0.3805</v>
      </c>
      <c r="N313" s="27"/>
      <c r="O313" s="29">
        <v>0.98629999999999995</v>
      </c>
      <c r="P313" s="27">
        <f t="shared" si="1560"/>
        <v>0.31559999999999999</v>
      </c>
      <c r="Q313" s="27">
        <f t="shared" si="1496"/>
        <v>9.8999999999999991E-2</v>
      </c>
      <c r="R313" s="27">
        <f t="shared" si="1561"/>
        <v>0.41459999999999997</v>
      </c>
      <c r="S313" s="27"/>
      <c r="T313" s="29">
        <v>4.9314999999999998</v>
      </c>
      <c r="U313" s="27">
        <f t="shared" si="1562"/>
        <v>0.31559999999999999</v>
      </c>
      <c r="V313" s="27">
        <f t="shared" si="1499"/>
        <v>7.8199999999999992E-2</v>
      </c>
      <c r="W313" s="27">
        <f t="shared" si="1563"/>
        <v>0.39379999999999998</v>
      </c>
      <c r="X313" s="27"/>
      <c r="Y313" s="29">
        <v>21.5671</v>
      </c>
      <c r="Z313" s="27">
        <v>0.14749999999999999</v>
      </c>
      <c r="AA313" s="27">
        <f t="shared" si="1564"/>
        <v>0.31559999999999999</v>
      </c>
      <c r="AB313" s="27">
        <f t="shared" si="1502"/>
        <v>3.9399999999999998E-2</v>
      </c>
      <c r="AC313" s="27">
        <f t="shared" si="1565"/>
        <v>0.35499999999999998</v>
      </c>
      <c r="AD313" s="27"/>
      <c r="AE313" s="29">
        <v>5.1288</v>
      </c>
      <c r="AF313" s="52">
        <v>0.31559999999999999</v>
      </c>
      <c r="AG313" s="27">
        <f t="shared" si="1504"/>
        <v>7.7600000000000002E-2</v>
      </c>
      <c r="AH313" s="27">
        <f t="shared" si="1566"/>
        <v>0.39319999999999999</v>
      </c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9">
        <v>21.5671</v>
      </c>
      <c r="BC313" s="27">
        <f t="shared" si="1506"/>
        <v>0.14749999999999999</v>
      </c>
      <c r="BD313" s="27">
        <f t="shared" si="1507"/>
        <v>0.31559999999999999</v>
      </c>
      <c r="BE313" s="27">
        <f t="shared" si="1508"/>
        <v>3.8899999999999997E-2</v>
      </c>
      <c r="BF313" s="27">
        <f t="shared" si="1567"/>
        <v>0.35449999999999998</v>
      </c>
      <c r="BG313" s="27"/>
      <c r="BH313" s="29">
        <v>122.0384</v>
      </c>
      <c r="BI313" s="27">
        <v>0.1</v>
      </c>
      <c r="BJ313" s="27">
        <f t="shared" si="1568"/>
        <v>0.31559999999999999</v>
      </c>
      <c r="BK313" s="27">
        <f t="shared" si="1511"/>
        <v>2.6499999999999999E-2</v>
      </c>
      <c r="BL313" s="27">
        <f t="shared" si="1569"/>
        <v>0.34210000000000002</v>
      </c>
      <c r="BM313" s="27"/>
      <c r="BN313" s="27"/>
      <c r="BO313" s="27"/>
      <c r="BP313" s="27"/>
      <c r="BQ313" s="27"/>
      <c r="BR313" s="27"/>
      <c r="BS313" s="27"/>
      <c r="BT313" s="127" t="s">
        <v>30</v>
      </c>
      <c r="BU313" s="127"/>
      <c r="BV313" s="127"/>
      <c r="BW313" s="127"/>
      <c r="BX313" s="127"/>
      <c r="BY313" s="31"/>
      <c r="BZ313" s="29">
        <v>5.1288</v>
      </c>
      <c r="CA313" s="27">
        <v>0</v>
      </c>
      <c r="CB313" s="27">
        <f t="shared" si="1570"/>
        <v>0.31559999999999999</v>
      </c>
      <c r="CC313" s="27">
        <f t="shared" si="1514"/>
        <v>7.7600000000000002E-2</v>
      </c>
      <c r="CD313" s="27">
        <f t="shared" si="1571"/>
        <v>0.39319999999999999</v>
      </c>
      <c r="CE313" s="28"/>
      <c r="CF313" s="29">
        <v>230.16990000000001</v>
      </c>
      <c r="CG313" s="27">
        <v>6.6199999999999995E-2</v>
      </c>
      <c r="CH313" s="27">
        <f t="shared" si="1572"/>
        <v>0.31559999999999999</v>
      </c>
      <c r="CI313" s="27">
        <f t="shared" si="1517"/>
        <v>1.5900000000000001E-2</v>
      </c>
      <c r="CJ313" s="27">
        <f t="shared" si="1573"/>
        <v>0.33150000000000002</v>
      </c>
      <c r="CK313" s="28"/>
      <c r="CL313" s="29">
        <v>1.9068000000000001</v>
      </c>
      <c r="CM313" s="27">
        <v>0</v>
      </c>
      <c r="CN313" s="27">
        <f t="shared" si="1519"/>
        <v>9.1499999999999998E-2</v>
      </c>
      <c r="CO313" s="27">
        <f t="shared" si="1574"/>
        <v>9.1499999999999998E-2</v>
      </c>
      <c r="CP313" s="28"/>
      <c r="CQ313" s="29">
        <v>2.1040999999999999</v>
      </c>
      <c r="CR313" s="27">
        <f t="shared" ref="CR313:CS315" si="1597">+CM313</f>
        <v>0</v>
      </c>
      <c r="CS313" s="27">
        <f t="shared" si="1597"/>
        <v>9.1499999999999998E-2</v>
      </c>
      <c r="CT313" s="27">
        <f t="shared" si="1576"/>
        <v>9.1499999999999998E-2</v>
      </c>
      <c r="CU313" s="28"/>
      <c r="CV313" s="29">
        <v>5.8520000000000003</v>
      </c>
      <c r="CW313" s="27">
        <f t="shared" si="1577"/>
        <v>0</v>
      </c>
      <c r="CX313" s="27">
        <f t="shared" si="1524"/>
        <v>7.1300000000000002E-2</v>
      </c>
      <c r="CY313" s="27">
        <f t="shared" si="1578"/>
        <v>7.1300000000000002E-2</v>
      </c>
      <c r="CZ313" s="28"/>
      <c r="DA313" s="29">
        <v>6.0492999999999997</v>
      </c>
      <c r="DB313" s="27">
        <f t="shared" ref="DB313:DC315" si="1598">+CW313</f>
        <v>0</v>
      </c>
      <c r="DC313" s="29">
        <f t="shared" si="1598"/>
        <v>7.1300000000000002E-2</v>
      </c>
      <c r="DD313" s="27">
        <f t="shared" si="1580"/>
        <v>7.1300000000000002E-2</v>
      </c>
      <c r="DE313" s="27"/>
      <c r="DF313" s="29">
        <v>22.290299999999998</v>
      </c>
      <c r="DG313" s="27">
        <f t="shared" si="1581"/>
        <v>0.14749999999999999</v>
      </c>
      <c r="DH313" s="27">
        <f t="shared" si="1582"/>
        <v>0</v>
      </c>
      <c r="DI313" s="27">
        <f t="shared" si="1530"/>
        <v>3.3599999999999998E-2</v>
      </c>
      <c r="DJ313" s="27">
        <f t="shared" si="1583"/>
        <v>3.3599999999999998E-2</v>
      </c>
      <c r="DK313" s="28"/>
      <c r="DL313" s="29">
        <v>22.4876</v>
      </c>
      <c r="DM313" s="27">
        <f t="shared" si="1595"/>
        <v>0.14749999999999999</v>
      </c>
      <c r="DN313" s="27">
        <f t="shared" si="1595"/>
        <v>0</v>
      </c>
      <c r="DO313" s="27">
        <f t="shared" si="1595"/>
        <v>3.3599999999999998E-2</v>
      </c>
      <c r="DP313" s="27">
        <f t="shared" si="1585"/>
        <v>3.3599999999999998E-2</v>
      </c>
      <c r="DQ313" s="27"/>
      <c r="DR313" s="29">
        <v>122.7616</v>
      </c>
      <c r="DS313" s="27">
        <f t="shared" si="1586"/>
        <v>0.1</v>
      </c>
      <c r="DT313" s="27">
        <f t="shared" si="1587"/>
        <v>0</v>
      </c>
      <c r="DU313" s="29">
        <f t="shared" si="1536"/>
        <v>2.1399999999999999E-2</v>
      </c>
      <c r="DV313" s="27">
        <f t="shared" si="1588"/>
        <v>2.1399999999999999E-2</v>
      </c>
      <c r="DW313" s="28"/>
      <c r="DX313" s="29">
        <v>122.9589</v>
      </c>
      <c r="DY313" s="27">
        <f t="shared" si="1596"/>
        <v>0.1</v>
      </c>
      <c r="DZ313" s="27">
        <f t="shared" si="1596"/>
        <v>0</v>
      </c>
      <c r="EA313" s="27">
        <f t="shared" si="1596"/>
        <v>2.1399999999999999E-2</v>
      </c>
      <c r="EB313" s="27">
        <f t="shared" si="1590"/>
        <v>2.1399999999999999E-2</v>
      </c>
      <c r="EC313" s="27"/>
      <c r="ED313" s="27"/>
      <c r="EE313" s="27"/>
      <c r="EF313" s="27"/>
      <c r="EG313" s="27"/>
      <c r="EH313" s="27"/>
      <c r="EI313" s="27"/>
      <c r="EJ313" s="127" t="s">
        <v>30</v>
      </c>
      <c r="EK313" s="127"/>
      <c r="EL313" s="127"/>
      <c r="EM313" s="127"/>
      <c r="EN313" s="127"/>
      <c r="EO313" s="31"/>
      <c r="EP313" s="29">
        <v>2.1040999999999999</v>
      </c>
      <c r="EQ313" s="27">
        <v>0</v>
      </c>
      <c r="ER313" s="27">
        <v>0</v>
      </c>
      <c r="ES313" s="27">
        <f t="shared" si="1540"/>
        <v>9.1499999999999998E-2</v>
      </c>
      <c r="ET313" s="27">
        <f t="shared" si="1591"/>
        <v>9.1499999999999998E-2</v>
      </c>
      <c r="EU313" s="31"/>
      <c r="EV313" s="29">
        <v>6.0492999999999997</v>
      </c>
      <c r="EW313" s="27">
        <v>0</v>
      </c>
      <c r="EX313" s="27">
        <v>0</v>
      </c>
      <c r="EY313" s="27">
        <f t="shared" si="1542"/>
        <v>7.1300000000000002E-2</v>
      </c>
      <c r="EZ313" s="27">
        <f t="shared" si="1592"/>
        <v>7.1300000000000002E-2</v>
      </c>
      <c r="FA313" s="31"/>
      <c r="FB313" s="29">
        <v>22.4876</v>
      </c>
      <c r="FC313" s="27">
        <v>0.14749999999999999</v>
      </c>
      <c r="FD313" s="27">
        <v>0</v>
      </c>
      <c r="FE313" s="27">
        <f t="shared" si="1544"/>
        <v>3.3599999999999998E-2</v>
      </c>
      <c r="FF313" s="27">
        <f t="shared" si="1593"/>
        <v>3.3599999999999998E-2</v>
      </c>
      <c r="FG313" s="31"/>
      <c r="FH313" s="29">
        <v>122.9589</v>
      </c>
      <c r="FI313" s="27">
        <v>0.1</v>
      </c>
      <c r="FJ313" s="27">
        <v>0</v>
      </c>
      <c r="FK313" s="27">
        <f t="shared" si="1546"/>
        <v>2.1399999999999999E-2</v>
      </c>
      <c r="FL313" s="27">
        <f t="shared" si="1594"/>
        <v>2.1399999999999999E-2</v>
      </c>
      <c r="FM313" s="31"/>
      <c r="FN313" s="32">
        <f t="shared" si="1548"/>
        <v>10</v>
      </c>
      <c r="FO313" s="32">
        <f t="shared" si="1549"/>
        <v>2016</v>
      </c>
    </row>
    <row r="314" spans="2:171" ht="15" x14ac:dyDescent="0.2">
      <c r="B314" s="32">
        <v>2016</v>
      </c>
      <c r="C314" s="32">
        <f t="shared" si="1550"/>
        <v>11</v>
      </c>
      <c r="D314" s="27"/>
      <c r="E314" s="29">
        <v>0.55889999999999995</v>
      </c>
      <c r="F314" s="52">
        <v>0.39460000000000001</v>
      </c>
      <c r="G314" s="27">
        <f t="shared" si="1490"/>
        <v>6.4899999999999999E-2</v>
      </c>
      <c r="H314" s="27">
        <f t="shared" si="1557"/>
        <v>0.45950000000000002</v>
      </c>
      <c r="I314" s="27"/>
      <c r="J314" s="29">
        <v>0.55889999999999995</v>
      </c>
      <c r="K314" s="27">
        <f t="shared" si="1558"/>
        <v>0.39460000000000001</v>
      </c>
      <c r="L314" s="27">
        <f t="shared" si="1493"/>
        <v>6.4899999999999999E-2</v>
      </c>
      <c r="M314" s="27">
        <f t="shared" si="1559"/>
        <v>0.45950000000000002</v>
      </c>
      <c r="N314" s="27"/>
      <c r="O314" s="29">
        <v>0.98629999999999995</v>
      </c>
      <c r="P314" s="27">
        <f t="shared" si="1560"/>
        <v>0.39460000000000001</v>
      </c>
      <c r="Q314" s="27">
        <f t="shared" si="1496"/>
        <v>9.8999999999999991E-2</v>
      </c>
      <c r="R314" s="27">
        <f t="shared" si="1561"/>
        <v>0.49359999999999998</v>
      </c>
      <c r="S314" s="27"/>
      <c r="T314" s="29">
        <v>4.9314999999999998</v>
      </c>
      <c r="U314" s="27">
        <f t="shared" si="1562"/>
        <v>0.39460000000000001</v>
      </c>
      <c r="V314" s="27">
        <f t="shared" si="1499"/>
        <v>7.8199999999999992E-2</v>
      </c>
      <c r="W314" s="27">
        <f t="shared" si="1563"/>
        <v>0.4728</v>
      </c>
      <c r="X314" s="27"/>
      <c r="Y314" s="29">
        <v>21.5671</v>
      </c>
      <c r="Z314" s="27">
        <v>0.14749999999999999</v>
      </c>
      <c r="AA314" s="27">
        <f t="shared" si="1564"/>
        <v>0.39460000000000001</v>
      </c>
      <c r="AB314" s="27">
        <f t="shared" si="1502"/>
        <v>3.9399999999999998E-2</v>
      </c>
      <c r="AC314" s="27">
        <f t="shared" si="1565"/>
        <v>0.434</v>
      </c>
      <c r="AD314" s="27"/>
      <c r="AE314" s="29">
        <v>5.1288</v>
      </c>
      <c r="AF314" s="52">
        <v>0.28620000000000001</v>
      </c>
      <c r="AG314" s="27">
        <f t="shared" si="1504"/>
        <v>7.7600000000000002E-2</v>
      </c>
      <c r="AH314" s="27">
        <f t="shared" si="1566"/>
        <v>0.36380000000000001</v>
      </c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9">
        <v>21.5671</v>
      </c>
      <c r="BC314" s="27">
        <f t="shared" si="1506"/>
        <v>0.14749999999999999</v>
      </c>
      <c r="BD314" s="27">
        <f t="shared" si="1507"/>
        <v>0.28620000000000001</v>
      </c>
      <c r="BE314" s="27">
        <f t="shared" si="1508"/>
        <v>3.8899999999999997E-2</v>
      </c>
      <c r="BF314" s="27">
        <f t="shared" si="1567"/>
        <v>0.3251</v>
      </c>
      <c r="BG314" s="27"/>
      <c r="BH314" s="29">
        <v>122.0384</v>
      </c>
      <c r="BI314" s="27">
        <v>0.1</v>
      </c>
      <c r="BJ314" s="27">
        <f t="shared" si="1568"/>
        <v>0.28620000000000001</v>
      </c>
      <c r="BK314" s="27">
        <f t="shared" si="1511"/>
        <v>2.6499999999999999E-2</v>
      </c>
      <c r="BL314" s="27">
        <f t="shared" si="1569"/>
        <v>0.31270000000000003</v>
      </c>
      <c r="BM314" s="27"/>
      <c r="BN314" s="27"/>
      <c r="BO314" s="27"/>
      <c r="BP314" s="27"/>
      <c r="BQ314" s="27"/>
      <c r="BR314" s="27"/>
      <c r="BS314" s="27"/>
      <c r="BT314" s="127" t="s">
        <v>30</v>
      </c>
      <c r="BU314" s="127"/>
      <c r="BV314" s="127"/>
      <c r="BW314" s="127"/>
      <c r="BX314" s="127"/>
      <c r="BY314" s="31"/>
      <c r="BZ314" s="29">
        <v>5.1288</v>
      </c>
      <c r="CA314" s="27">
        <v>0</v>
      </c>
      <c r="CB314" s="27">
        <f t="shared" si="1570"/>
        <v>0.28620000000000001</v>
      </c>
      <c r="CC314" s="27">
        <f t="shared" si="1514"/>
        <v>7.7600000000000002E-2</v>
      </c>
      <c r="CD314" s="27">
        <f t="shared" si="1571"/>
        <v>0.36380000000000001</v>
      </c>
      <c r="CE314" s="28"/>
      <c r="CF314" s="29">
        <v>230.16990000000001</v>
      </c>
      <c r="CG314" s="27">
        <v>6.6199999999999995E-2</v>
      </c>
      <c r="CH314" s="27">
        <f t="shared" si="1572"/>
        <v>0.28620000000000001</v>
      </c>
      <c r="CI314" s="27">
        <f t="shared" si="1517"/>
        <v>1.5900000000000001E-2</v>
      </c>
      <c r="CJ314" s="27">
        <f t="shared" si="1573"/>
        <v>0.30210000000000004</v>
      </c>
      <c r="CK314" s="28"/>
      <c r="CL314" s="29">
        <v>1.9068000000000001</v>
      </c>
      <c r="CM314" s="27">
        <v>0</v>
      </c>
      <c r="CN314" s="27">
        <f t="shared" si="1519"/>
        <v>9.1499999999999998E-2</v>
      </c>
      <c r="CO314" s="27">
        <f t="shared" si="1574"/>
        <v>9.1499999999999998E-2</v>
      </c>
      <c r="CP314" s="28"/>
      <c r="CQ314" s="29">
        <v>2.1040999999999999</v>
      </c>
      <c r="CR314" s="27">
        <f t="shared" si="1597"/>
        <v>0</v>
      </c>
      <c r="CS314" s="27">
        <f t="shared" si="1597"/>
        <v>9.1499999999999998E-2</v>
      </c>
      <c r="CT314" s="27">
        <f t="shared" si="1576"/>
        <v>9.1499999999999998E-2</v>
      </c>
      <c r="CU314" s="28"/>
      <c r="CV314" s="29">
        <v>5.8520000000000003</v>
      </c>
      <c r="CW314" s="27">
        <f t="shared" si="1577"/>
        <v>0</v>
      </c>
      <c r="CX314" s="27">
        <f t="shared" si="1524"/>
        <v>7.1300000000000002E-2</v>
      </c>
      <c r="CY314" s="27">
        <f t="shared" si="1578"/>
        <v>7.1300000000000002E-2</v>
      </c>
      <c r="CZ314" s="28"/>
      <c r="DA314" s="29">
        <v>6.0492999999999997</v>
      </c>
      <c r="DB314" s="27">
        <f t="shared" si="1598"/>
        <v>0</v>
      </c>
      <c r="DC314" s="29">
        <f t="shared" si="1598"/>
        <v>7.1300000000000002E-2</v>
      </c>
      <c r="DD314" s="27">
        <f t="shared" si="1580"/>
        <v>7.1300000000000002E-2</v>
      </c>
      <c r="DE314" s="27"/>
      <c r="DF314" s="29">
        <v>22.290299999999998</v>
      </c>
      <c r="DG314" s="27">
        <f t="shared" si="1581"/>
        <v>0.14749999999999999</v>
      </c>
      <c r="DH314" s="27">
        <f t="shared" si="1582"/>
        <v>0</v>
      </c>
      <c r="DI314" s="27">
        <f t="shared" si="1530"/>
        <v>3.3599999999999998E-2</v>
      </c>
      <c r="DJ314" s="27">
        <f t="shared" si="1583"/>
        <v>3.3599999999999998E-2</v>
      </c>
      <c r="DK314" s="28"/>
      <c r="DL314" s="29">
        <v>22.4876</v>
      </c>
      <c r="DM314" s="27">
        <f t="shared" ref="DM314:DO315" si="1599">+DG314</f>
        <v>0.14749999999999999</v>
      </c>
      <c r="DN314" s="27">
        <f t="shared" si="1599"/>
        <v>0</v>
      </c>
      <c r="DO314" s="27">
        <f t="shared" si="1599"/>
        <v>3.3599999999999998E-2</v>
      </c>
      <c r="DP314" s="27">
        <f t="shared" si="1585"/>
        <v>3.3599999999999998E-2</v>
      </c>
      <c r="DQ314" s="27"/>
      <c r="DR314" s="29">
        <v>122.7616</v>
      </c>
      <c r="DS314" s="27">
        <f t="shared" si="1586"/>
        <v>0.1</v>
      </c>
      <c r="DT314" s="27">
        <f t="shared" si="1587"/>
        <v>0</v>
      </c>
      <c r="DU314" s="29">
        <f t="shared" si="1536"/>
        <v>2.1399999999999999E-2</v>
      </c>
      <c r="DV314" s="27">
        <f t="shared" si="1588"/>
        <v>2.1399999999999999E-2</v>
      </c>
      <c r="DW314" s="28"/>
      <c r="DX314" s="29">
        <v>122.9589</v>
      </c>
      <c r="DY314" s="27">
        <f t="shared" ref="DY314:EA315" si="1600">+DS314</f>
        <v>0.1</v>
      </c>
      <c r="DZ314" s="27">
        <f t="shared" si="1600"/>
        <v>0</v>
      </c>
      <c r="EA314" s="27">
        <f t="shared" si="1600"/>
        <v>2.1399999999999999E-2</v>
      </c>
      <c r="EB314" s="27">
        <f t="shared" si="1590"/>
        <v>2.1399999999999999E-2</v>
      </c>
      <c r="EC314" s="27"/>
      <c r="ED314" s="27"/>
      <c r="EE314" s="27"/>
      <c r="EF314" s="27"/>
      <c r="EG314" s="27"/>
      <c r="EH314" s="27"/>
      <c r="EI314" s="27"/>
      <c r="EJ314" s="127" t="s">
        <v>30</v>
      </c>
      <c r="EK314" s="127"/>
      <c r="EL314" s="127"/>
      <c r="EM314" s="127"/>
      <c r="EN314" s="127"/>
      <c r="EO314" s="31"/>
      <c r="EP314" s="29">
        <v>2.1040999999999999</v>
      </c>
      <c r="EQ314" s="27">
        <v>0</v>
      </c>
      <c r="ER314" s="27">
        <v>0</v>
      </c>
      <c r="ES314" s="27">
        <f t="shared" si="1540"/>
        <v>9.1499999999999998E-2</v>
      </c>
      <c r="ET314" s="27">
        <f t="shared" si="1591"/>
        <v>9.1499999999999998E-2</v>
      </c>
      <c r="EU314" s="31"/>
      <c r="EV314" s="29">
        <v>6.0492999999999997</v>
      </c>
      <c r="EW314" s="27">
        <v>0</v>
      </c>
      <c r="EX314" s="27">
        <v>0</v>
      </c>
      <c r="EY314" s="27">
        <f t="shared" si="1542"/>
        <v>7.1300000000000002E-2</v>
      </c>
      <c r="EZ314" s="27">
        <f t="shared" si="1592"/>
        <v>7.1300000000000002E-2</v>
      </c>
      <c r="FA314" s="31"/>
      <c r="FB314" s="29">
        <v>22.4876</v>
      </c>
      <c r="FC314" s="27">
        <v>0.14749999999999999</v>
      </c>
      <c r="FD314" s="27">
        <v>0</v>
      </c>
      <c r="FE314" s="27">
        <f t="shared" si="1544"/>
        <v>3.3599999999999998E-2</v>
      </c>
      <c r="FF314" s="27">
        <f t="shared" si="1593"/>
        <v>3.3599999999999998E-2</v>
      </c>
      <c r="FG314" s="31"/>
      <c r="FH314" s="29">
        <v>122.9589</v>
      </c>
      <c r="FI314" s="27">
        <v>0.1</v>
      </c>
      <c r="FJ314" s="27">
        <v>0</v>
      </c>
      <c r="FK314" s="27">
        <f t="shared" si="1546"/>
        <v>2.1399999999999999E-2</v>
      </c>
      <c r="FL314" s="27">
        <f t="shared" si="1594"/>
        <v>2.1399999999999999E-2</v>
      </c>
      <c r="FM314" s="31"/>
      <c r="FN314" s="32">
        <f t="shared" si="1548"/>
        <v>11</v>
      </c>
      <c r="FO314" s="32">
        <f t="shared" si="1549"/>
        <v>2016</v>
      </c>
    </row>
    <row r="315" spans="2:171" ht="15" x14ac:dyDescent="0.2">
      <c r="B315" s="32">
        <v>2016</v>
      </c>
      <c r="C315" s="32">
        <f t="shared" si="1550"/>
        <v>12</v>
      </c>
      <c r="D315" s="27"/>
      <c r="E315" s="29">
        <v>0.55889999999999995</v>
      </c>
      <c r="F315" s="52">
        <v>0.42249999999999999</v>
      </c>
      <c r="G315" s="27">
        <f t="shared" si="1490"/>
        <v>6.4899999999999999E-2</v>
      </c>
      <c r="H315" s="27">
        <f t="shared" si="1557"/>
        <v>0.4874</v>
      </c>
      <c r="I315" s="27"/>
      <c r="J315" s="29">
        <v>0.55889999999999995</v>
      </c>
      <c r="K315" s="27">
        <f t="shared" si="1558"/>
        <v>0.42249999999999999</v>
      </c>
      <c r="L315" s="27">
        <f t="shared" si="1493"/>
        <v>6.4899999999999999E-2</v>
      </c>
      <c r="M315" s="27">
        <f t="shared" si="1559"/>
        <v>0.4874</v>
      </c>
      <c r="N315" s="27"/>
      <c r="O315" s="29">
        <v>0.98629999999999995</v>
      </c>
      <c r="P315" s="27">
        <f t="shared" si="1560"/>
        <v>0.42249999999999999</v>
      </c>
      <c r="Q315" s="27">
        <f t="shared" si="1496"/>
        <v>9.8999999999999991E-2</v>
      </c>
      <c r="R315" s="27">
        <f t="shared" si="1561"/>
        <v>0.52149999999999996</v>
      </c>
      <c r="S315" s="27"/>
      <c r="T315" s="29">
        <v>4.9314999999999998</v>
      </c>
      <c r="U315" s="27">
        <f t="shared" si="1562"/>
        <v>0.42249999999999999</v>
      </c>
      <c r="V315" s="27">
        <f t="shared" si="1499"/>
        <v>7.8199999999999992E-2</v>
      </c>
      <c r="W315" s="27">
        <f t="shared" si="1563"/>
        <v>0.50069999999999992</v>
      </c>
      <c r="X315" s="27"/>
      <c r="Y315" s="29">
        <v>21.5671</v>
      </c>
      <c r="Z315" s="27">
        <v>0.14749999999999999</v>
      </c>
      <c r="AA315" s="27">
        <f t="shared" si="1564"/>
        <v>0.42249999999999999</v>
      </c>
      <c r="AB315" s="27">
        <f t="shared" si="1502"/>
        <v>3.9399999999999998E-2</v>
      </c>
      <c r="AC315" s="27">
        <f t="shared" si="1565"/>
        <v>0.46189999999999998</v>
      </c>
      <c r="AD315" s="27"/>
      <c r="AE315" s="29">
        <v>5.1288</v>
      </c>
      <c r="AF315" s="52">
        <v>0.32019999999999998</v>
      </c>
      <c r="AG315" s="27">
        <f t="shared" si="1504"/>
        <v>7.7600000000000002E-2</v>
      </c>
      <c r="AH315" s="27">
        <f t="shared" si="1566"/>
        <v>0.39779999999999999</v>
      </c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9">
        <v>21.5671</v>
      </c>
      <c r="BC315" s="27">
        <f t="shared" si="1506"/>
        <v>0.14749999999999999</v>
      </c>
      <c r="BD315" s="27">
        <f t="shared" si="1507"/>
        <v>0.32019999999999998</v>
      </c>
      <c r="BE315" s="27">
        <f t="shared" si="1508"/>
        <v>3.8899999999999997E-2</v>
      </c>
      <c r="BF315" s="27">
        <f t="shared" si="1567"/>
        <v>0.35909999999999997</v>
      </c>
      <c r="BG315" s="27"/>
      <c r="BH315" s="29">
        <v>122.0384</v>
      </c>
      <c r="BI315" s="27">
        <v>0.1</v>
      </c>
      <c r="BJ315" s="27">
        <f t="shared" si="1568"/>
        <v>0.32019999999999998</v>
      </c>
      <c r="BK315" s="27">
        <f t="shared" si="1511"/>
        <v>2.6499999999999999E-2</v>
      </c>
      <c r="BL315" s="27">
        <f t="shared" si="1569"/>
        <v>0.34670000000000001</v>
      </c>
      <c r="BM315" s="27"/>
      <c r="BN315" s="27"/>
      <c r="BO315" s="27"/>
      <c r="BP315" s="27"/>
      <c r="BQ315" s="27"/>
      <c r="BR315" s="27"/>
      <c r="BS315" s="27"/>
      <c r="BT315" s="127" t="s">
        <v>30</v>
      </c>
      <c r="BU315" s="127"/>
      <c r="BV315" s="127"/>
      <c r="BW315" s="127"/>
      <c r="BX315" s="127"/>
      <c r="BY315" s="31"/>
      <c r="BZ315" s="29">
        <v>5.1288</v>
      </c>
      <c r="CA315" s="27">
        <v>0</v>
      </c>
      <c r="CB315" s="27">
        <f t="shared" si="1570"/>
        <v>0.32019999999999998</v>
      </c>
      <c r="CC315" s="27">
        <f t="shared" si="1514"/>
        <v>7.7600000000000002E-2</v>
      </c>
      <c r="CD315" s="27">
        <f t="shared" si="1571"/>
        <v>0.39779999999999999</v>
      </c>
      <c r="CE315" s="28"/>
      <c r="CF315" s="29">
        <v>230.16990000000001</v>
      </c>
      <c r="CG315" s="27">
        <v>6.6199999999999995E-2</v>
      </c>
      <c r="CH315" s="27">
        <f t="shared" si="1572"/>
        <v>0.32019999999999998</v>
      </c>
      <c r="CI315" s="27">
        <f t="shared" si="1517"/>
        <v>1.5900000000000001E-2</v>
      </c>
      <c r="CJ315" s="27">
        <f t="shared" si="1573"/>
        <v>0.33610000000000001</v>
      </c>
      <c r="CK315" s="28"/>
      <c r="CL315" s="29">
        <v>1.9068000000000001</v>
      </c>
      <c r="CM315" s="27">
        <v>0</v>
      </c>
      <c r="CN315" s="27">
        <f t="shared" si="1519"/>
        <v>9.1499999999999998E-2</v>
      </c>
      <c r="CO315" s="27">
        <f t="shared" si="1574"/>
        <v>9.1499999999999998E-2</v>
      </c>
      <c r="CP315" s="28"/>
      <c r="CQ315" s="29">
        <v>2.1040999999999999</v>
      </c>
      <c r="CR315" s="27">
        <f t="shared" si="1597"/>
        <v>0</v>
      </c>
      <c r="CS315" s="27">
        <f t="shared" si="1597"/>
        <v>9.1499999999999998E-2</v>
      </c>
      <c r="CT315" s="27">
        <f t="shared" si="1576"/>
        <v>9.1499999999999998E-2</v>
      </c>
      <c r="CU315" s="28"/>
      <c r="CV315" s="29">
        <v>5.8520000000000003</v>
      </c>
      <c r="CW315" s="27">
        <f t="shared" si="1577"/>
        <v>0</v>
      </c>
      <c r="CX315" s="27">
        <f t="shared" si="1524"/>
        <v>7.1300000000000002E-2</v>
      </c>
      <c r="CY315" s="27">
        <f t="shared" si="1578"/>
        <v>7.1300000000000002E-2</v>
      </c>
      <c r="CZ315" s="28"/>
      <c r="DA315" s="29">
        <v>6.0492999999999997</v>
      </c>
      <c r="DB315" s="27">
        <f t="shared" si="1598"/>
        <v>0</v>
      </c>
      <c r="DC315" s="29">
        <f t="shared" si="1598"/>
        <v>7.1300000000000002E-2</v>
      </c>
      <c r="DD315" s="27">
        <f t="shared" si="1580"/>
        <v>7.1300000000000002E-2</v>
      </c>
      <c r="DE315" s="27"/>
      <c r="DF315" s="29">
        <v>22.290299999999998</v>
      </c>
      <c r="DG315" s="27">
        <f t="shared" si="1581"/>
        <v>0.14749999999999999</v>
      </c>
      <c r="DH315" s="27">
        <f t="shared" si="1582"/>
        <v>0</v>
      </c>
      <c r="DI315" s="27">
        <f t="shared" si="1530"/>
        <v>3.3599999999999998E-2</v>
      </c>
      <c r="DJ315" s="27">
        <f t="shared" si="1583"/>
        <v>3.3599999999999998E-2</v>
      </c>
      <c r="DK315" s="28"/>
      <c r="DL315" s="29">
        <v>22.4876</v>
      </c>
      <c r="DM315" s="27">
        <f t="shared" si="1599"/>
        <v>0.14749999999999999</v>
      </c>
      <c r="DN315" s="27">
        <f t="shared" si="1599"/>
        <v>0</v>
      </c>
      <c r="DO315" s="27">
        <f t="shared" si="1599"/>
        <v>3.3599999999999998E-2</v>
      </c>
      <c r="DP315" s="27">
        <f t="shared" si="1585"/>
        <v>3.3599999999999998E-2</v>
      </c>
      <c r="DQ315" s="27"/>
      <c r="DR315" s="29">
        <v>122.7616</v>
      </c>
      <c r="DS315" s="27">
        <f t="shared" si="1586"/>
        <v>0.1</v>
      </c>
      <c r="DT315" s="27">
        <f t="shared" si="1587"/>
        <v>0</v>
      </c>
      <c r="DU315" s="29">
        <f t="shared" si="1536"/>
        <v>2.1399999999999999E-2</v>
      </c>
      <c r="DV315" s="27">
        <f t="shared" si="1588"/>
        <v>2.1399999999999999E-2</v>
      </c>
      <c r="DW315" s="28"/>
      <c r="DX315" s="29">
        <v>122.9589</v>
      </c>
      <c r="DY315" s="27">
        <f t="shared" si="1600"/>
        <v>0.1</v>
      </c>
      <c r="DZ315" s="27">
        <f t="shared" si="1600"/>
        <v>0</v>
      </c>
      <c r="EA315" s="27">
        <f t="shared" si="1600"/>
        <v>2.1399999999999999E-2</v>
      </c>
      <c r="EB315" s="27">
        <f t="shared" si="1590"/>
        <v>2.1399999999999999E-2</v>
      </c>
      <c r="EC315" s="27"/>
      <c r="ED315" s="27"/>
      <c r="EE315" s="27"/>
      <c r="EF315" s="27"/>
      <c r="EG315" s="27"/>
      <c r="EH315" s="27"/>
      <c r="EI315" s="27"/>
      <c r="EJ315" s="127" t="s">
        <v>30</v>
      </c>
      <c r="EK315" s="127"/>
      <c r="EL315" s="127"/>
      <c r="EM315" s="127"/>
      <c r="EN315" s="127"/>
      <c r="EO315" s="31"/>
      <c r="EP315" s="29">
        <v>2.1040999999999999</v>
      </c>
      <c r="EQ315" s="27">
        <v>0</v>
      </c>
      <c r="ER315" s="27">
        <v>0</v>
      </c>
      <c r="ES315" s="27">
        <f t="shared" si="1540"/>
        <v>9.1499999999999998E-2</v>
      </c>
      <c r="ET315" s="27">
        <f t="shared" si="1591"/>
        <v>9.1499999999999998E-2</v>
      </c>
      <c r="EU315" s="31"/>
      <c r="EV315" s="29">
        <v>6.0492999999999997</v>
      </c>
      <c r="EW315" s="27">
        <v>0</v>
      </c>
      <c r="EX315" s="27">
        <v>0</v>
      </c>
      <c r="EY315" s="27">
        <f t="shared" si="1542"/>
        <v>7.1300000000000002E-2</v>
      </c>
      <c r="EZ315" s="27">
        <f t="shared" si="1592"/>
        <v>7.1300000000000002E-2</v>
      </c>
      <c r="FA315" s="31"/>
      <c r="FB315" s="29">
        <v>22.4876</v>
      </c>
      <c r="FC315" s="27">
        <v>0.14749999999999999</v>
      </c>
      <c r="FD315" s="27">
        <v>0</v>
      </c>
      <c r="FE315" s="27">
        <f t="shared" si="1544"/>
        <v>3.3599999999999998E-2</v>
      </c>
      <c r="FF315" s="27">
        <f t="shared" si="1593"/>
        <v>3.3599999999999998E-2</v>
      </c>
      <c r="FG315" s="31"/>
      <c r="FH315" s="29">
        <v>122.9589</v>
      </c>
      <c r="FI315" s="27">
        <v>0.1</v>
      </c>
      <c r="FJ315" s="27">
        <v>0</v>
      </c>
      <c r="FK315" s="27">
        <f t="shared" si="1546"/>
        <v>2.1399999999999999E-2</v>
      </c>
      <c r="FL315" s="27">
        <f t="shared" si="1594"/>
        <v>2.1399999999999999E-2</v>
      </c>
      <c r="FM315" s="31"/>
      <c r="FN315" s="32">
        <f t="shared" si="1548"/>
        <v>12</v>
      </c>
      <c r="FO315" s="32">
        <f t="shared" si="1549"/>
        <v>2016</v>
      </c>
    </row>
    <row r="316" spans="2:171" ht="15" x14ac:dyDescent="0.2">
      <c r="B316" s="32"/>
      <c r="C316" s="32"/>
      <c r="D316" s="27"/>
      <c r="E316" s="29"/>
      <c r="F316" s="52"/>
      <c r="G316" s="27"/>
      <c r="H316" s="27"/>
      <c r="I316" s="27"/>
      <c r="J316" s="29"/>
      <c r="K316" s="27"/>
      <c r="L316" s="27"/>
      <c r="M316" s="27"/>
      <c r="N316" s="27"/>
      <c r="O316" s="29"/>
      <c r="P316" s="27"/>
      <c r="Q316" s="27"/>
      <c r="R316" s="27"/>
      <c r="S316" s="27"/>
      <c r="T316" s="29"/>
      <c r="U316" s="27"/>
      <c r="V316" s="27"/>
      <c r="W316" s="27"/>
      <c r="X316" s="27"/>
      <c r="Y316" s="29"/>
      <c r="Z316" s="27"/>
      <c r="AA316" s="27"/>
      <c r="AB316" s="27"/>
      <c r="AC316" s="27"/>
      <c r="AD316" s="27"/>
      <c r="AE316" s="29"/>
      <c r="AF316" s="52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9"/>
      <c r="BC316" s="27"/>
      <c r="BD316" s="27"/>
      <c r="BE316" s="27"/>
      <c r="BF316" s="27"/>
      <c r="BG316" s="27"/>
      <c r="BH316" s="29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1"/>
      <c r="BU316" s="1"/>
      <c r="BV316" s="1"/>
      <c r="BW316" s="1"/>
      <c r="BX316" s="1"/>
      <c r="BY316" s="31"/>
      <c r="BZ316" s="29"/>
      <c r="CA316" s="27"/>
      <c r="CB316" s="27"/>
      <c r="CC316" s="27"/>
      <c r="CD316" s="27"/>
      <c r="CE316" s="28"/>
      <c r="CF316" s="29"/>
      <c r="CG316" s="27"/>
      <c r="CH316" s="27"/>
      <c r="CI316" s="27"/>
      <c r="CJ316" s="27"/>
      <c r="CK316" s="28"/>
      <c r="CL316" s="29"/>
      <c r="CM316" s="27"/>
      <c r="CN316" s="27"/>
      <c r="CO316" s="27"/>
      <c r="CP316" s="28"/>
      <c r="CQ316" s="29"/>
      <c r="CR316" s="27"/>
      <c r="CS316" s="27"/>
      <c r="CT316" s="27"/>
      <c r="CU316" s="28"/>
      <c r="CV316" s="29"/>
      <c r="CW316" s="27"/>
      <c r="CX316" s="27"/>
      <c r="CY316" s="27"/>
      <c r="CZ316" s="28"/>
      <c r="DA316" s="29"/>
      <c r="DB316" s="27"/>
      <c r="DC316" s="29"/>
      <c r="DD316" s="27"/>
      <c r="DE316" s="27"/>
      <c r="DF316" s="29"/>
      <c r="DG316" s="27"/>
      <c r="DH316" s="27"/>
      <c r="DI316" s="27"/>
      <c r="DJ316" s="27"/>
      <c r="DK316" s="28"/>
      <c r="DL316" s="29"/>
      <c r="DM316" s="27"/>
      <c r="DN316" s="27"/>
      <c r="DO316" s="27"/>
      <c r="DP316" s="27"/>
      <c r="DQ316" s="27"/>
      <c r="DR316" s="29"/>
      <c r="DS316" s="27"/>
      <c r="DT316" s="27"/>
      <c r="DU316" s="29"/>
      <c r="DV316" s="27"/>
      <c r="DW316" s="28"/>
      <c r="DX316" s="29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1"/>
      <c r="EK316" s="1"/>
      <c r="EL316" s="1"/>
      <c r="EM316" s="1"/>
      <c r="EN316" s="1"/>
      <c r="EO316" s="31"/>
      <c r="EP316" s="29"/>
      <c r="EQ316" s="27"/>
      <c r="ER316" s="27"/>
      <c r="ES316" s="27"/>
      <c r="ET316" s="27"/>
      <c r="EU316" s="31"/>
      <c r="EV316" s="29"/>
      <c r="EW316" s="27"/>
      <c r="EX316" s="27"/>
      <c r="EY316" s="27"/>
      <c r="EZ316" s="27"/>
      <c r="FA316" s="31"/>
      <c r="FB316" s="29"/>
      <c r="FC316" s="27"/>
      <c r="FD316" s="27"/>
      <c r="FE316" s="27"/>
      <c r="FF316" s="27"/>
      <c r="FG316" s="31"/>
      <c r="FH316" s="29"/>
      <c r="FI316" s="27"/>
      <c r="FJ316" s="27"/>
      <c r="FK316" s="27"/>
      <c r="FL316" s="27"/>
      <c r="FM316" s="31"/>
      <c r="FN316" s="32"/>
      <c r="FO316" s="32"/>
    </row>
    <row r="317" spans="2:171" ht="15" x14ac:dyDescent="0.2">
      <c r="B317" s="32">
        <v>2017</v>
      </c>
      <c r="C317" s="32">
        <f t="shared" ref="C317:C328" si="1601">C304</f>
        <v>1</v>
      </c>
      <c r="D317" s="27"/>
      <c r="E317" s="29">
        <v>0.55889999999999995</v>
      </c>
      <c r="F317" s="52">
        <v>0.49199999999999999</v>
      </c>
      <c r="G317" s="27">
        <f t="shared" ref="G317:G354" si="1602">0.0554+0.0005+0.0098</f>
        <v>6.5699999999999995E-2</v>
      </c>
      <c r="H317" s="27">
        <f t="shared" ref="H317:H322" si="1603">(F317+G317)</f>
        <v>0.55769999999999997</v>
      </c>
      <c r="I317" s="27"/>
      <c r="J317" s="29">
        <v>0.55889999999999995</v>
      </c>
      <c r="K317" s="27">
        <f t="shared" ref="K317:K322" si="1604">+F317</f>
        <v>0.49199999999999999</v>
      </c>
      <c r="L317" s="27">
        <f t="shared" ref="L317:L354" si="1605">0.0554+0.0005+0.0098</f>
        <v>6.5699999999999995E-2</v>
      </c>
      <c r="M317" s="27">
        <f t="shared" ref="M317:M322" si="1606">(K317+L317)</f>
        <v>0.55769999999999997</v>
      </c>
      <c r="N317" s="27"/>
      <c r="O317" s="29">
        <v>0.98629999999999995</v>
      </c>
      <c r="P317" s="27">
        <f t="shared" ref="P317:P322" si="1607">+F317</f>
        <v>0.49199999999999999</v>
      </c>
      <c r="Q317" s="27">
        <f t="shared" ref="Q317:Q354" si="1608">0.091+0.0005+0.0081</f>
        <v>9.9599999999999994E-2</v>
      </c>
      <c r="R317" s="27">
        <f t="shared" ref="R317:R322" si="1609">(P317+Q317)</f>
        <v>0.59160000000000001</v>
      </c>
      <c r="S317" s="27"/>
      <c r="T317" s="29">
        <v>4.9314999999999998</v>
      </c>
      <c r="U317" s="27">
        <f t="shared" ref="U317:U322" si="1610">+P317</f>
        <v>0.49199999999999999</v>
      </c>
      <c r="V317" s="27">
        <f t="shared" ref="V317:V354" si="1611">0.07082+0.0005+0.0075</f>
        <v>7.8820000000000001E-2</v>
      </c>
      <c r="W317" s="27">
        <f t="shared" ref="W317:W322" si="1612">(U317+V317)</f>
        <v>0.57081999999999999</v>
      </c>
      <c r="X317" s="27"/>
      <c r="Y317" s="29">
        <v>21.5671</v>
      </c>
      <c r="Z317" s="27">
        <v>0.14749999999999999</v>
      </c>
      <c r="AA317" s="27">
        <f t="shared" ref="AA317:AA322" si="1613">+U317</f>
        <v>0.49199999999999999</v>
      </c>
      <c r="AB317" s="27">
        <f t="shared" si="1502"/>
        <v>3.9399999999999998E-2</v>
      </c>
      <c r="AC317" s="27">
        <f t="shared" ref="AC317:AC322" si="1614">(AA317+AB317)</f>
        <v>0.53139999999999998</v>
      </c>
      <c r="AD317" s="27"/>
      <c r="AE317" s="29">
        <v>5.1288</v>
      </c>
      <c r="AF317" s="52">
        <v>0.35070000000000001</v>
      </c>
      <c r="AG317" s="27">
        <f t="shared" si="1504"/>
        <v>7.7600000000000002E-2</v>
      </c>
      <c r="AH317" s="27">
        <f t="shared" ref="AH317:AH322" si="1615">(AF317+AG317)</f>
        <v>0.42830000000000001</v>
      </c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9">
        <v>21.5671</v>
      </c>
      <c r="BC317" s="27">
        <f t="shared" ref="BC317:BC328" si="1616">Z317</f>
        <v>0.14749999999999999</v>
      </c>
      <c r="BD317" s="27">
        <f t="shared" ref="BD317:BD328" si="1617">+AF317</f>
        <v>0.35070000000000001</v>
      </c>
      <c r="BE317" s="27">
        <f t="shared" si="1508"/>
        <v>3.8899999999999997E-2</v>
      </c>
      <c r="BF317" s="27">
        <f t="shared" ref="BF317:BF322" si="1618">(BD317+BE317)</f>
        <v>0.3896</v>
      </c>
      <c r="BG317" s="27"/>
      <c r="BH317" s="29">
        <v>122.0384</v>
      </c>
      <c r="BI317" s="27">
        <v>0.1</v>
      </c>
      <c r="BJ317" s="27">
        <f t="shared" ref="BJ317:BJ322" si="1619">+BD317</f>
        <v>0.35070000000000001</v>
      </c>
      <c r="BK317" s="27">
        <f t="shared" si="1511"/>
        <v>2.6499999999999999E-2</v>
      </c>
      <c r="BL317" s="27">
        <f t="shared" ref="BL317:BL322" si="1620">(BJ317+BK317)</f>
        <v>0.37720000000000004</v>
      </c>
      <c r="BM317" s="27"/>
      <c r="BN317" s="27"/>
      <c r="BO317" s="27"/>
      <c r="BP317" s="27"/>
      <c r="BQ317" s="27"/>
      <c r="BR317" s="27"/>
      <c r="BS317" s="27"/>
      <c r="BT317" s="127" t="s">
        <v>30</v>
      </c>
      <c r="BU317" s="127"/>
      <c r="BV317" s="127"/>
      <c r="BW317" s="127"/>
      <c r="BX317" s="127"/>
      <c r="BY317" s="31"/>
      <c r="BZ317" s="29">
        <v>5.1288</v>
      </c>
      <c r="CA317" s="27">
        <v>0</v>
      </c>
      <c r="CB317" s="27">
        <f t="shared" ref="CB317:CB322" si="1621">+BJ317</f>
        <v>0.35070000000000001</v>
      </c>
      <c r="CC317" s="27">
        <f t="shared" si="1514"/>
        <v>7.7600000000000002E-2</v>
      </c>
      <c r="CD317" s="27">
        <f t="shared" ref="CD317:CD322" si="1622">CB317+CC317</f>
        <v>0.42830000000000001</v>
      </c>
      <c r="CE317" s="28"/>
      <c r="CF317" s="29">
        <v>230.16990000000001</v>
      </c>
      <c r="CG317" s="27">
        <v>6.6199999999999995E-2</v>
      </c>
      <c r="CH317" s="27">
        <f t="shared" ref="CH317:CH322" si="1623">CB317</f>
        <v>0.35070000000000001</v>
      </c>
      <c r="CI317" s="27">
        <f t="shared" si="1517"/>
        <v>1.5900000000000001E-2</v>
      </c>
      <c r="CJ317" s="27">
        <f t="shared" ref="CJ317:CJ322" si="1624">CH317+CI317</f>
        <v>0.36660000000000004</v>
      </c>
      <c r="CK317" s="28"/>
      <c r="CL317" s="29">
        <v>1.9068000000000001</v>
      </c>
      <c r="CM317" s="27">
        <v>0</v>
      </c>
      <c r="CN317" s="27">
        <f t="shared" si="1519"/>
        <v>9.1499999999999998E-2</v>
      </c>
      <c r="CO317" s="27">
        <f t="shared" ref="CO317:CO322" si="1625">(CM317+CN317)</f>
        <v>9.1499999999999998E-2</v>
      </c>
      <c r="CP317" s="28"/>
      <c r="CQ317" s="29">
        <v>2.1040999999999999</v>
      </c>
      <c r="CR317" s="27">
        <f t="shared" ref="CR317:CS319" si="1626">+CM317</f>
        <v>0</v>
      </c>
      <c r="CS317" s="27">
        <f t="shared" si="1626"/>
        <v>9.1499999999999998E-2</v>
      </c>
      <c r="CT317" s="27">
        <f t="shared" ref="CT317:CT322" si="1627">(CR317+CS317)</f>
        <v>9.1499999999999998E-2</v>
      </c>
      <c r="CU317" s="28"/>
      <c r="CV317" s="29">
        <v>5.8520000000000003</v>
      </c>
      <c r="CW317" s="27">
        <f t="shared" ref="CW317:CW322" si="1628">+CR317</f>
        <v>0</v>
      </c>
      <c r="CX317" s="27">
        <f t="shared" si="1524"/>
        <v>7.1300000000000002E-2</v>
      </c>
      <c r="CY317" s="27">
        <f t="shared" ref="CY317:CY322" si="1629">(CW317+CX317)</f>
        <v>7.1300000000000002E-2</v>
      </c>
      <c r="CZ317" s="28"/>
      <c r="DA317" s="29">
        <v>6.0492999999999997</v>
      </c>
      <c r="DB317" s="27">
        <f t="shared" ref="DB317:DC319" si="1630">+CW317</f>
        <v>0</v>
      </c>
      <c r="DC317" s="29">
        <f t="shared" si="1630"/>
        <v>7.1300000000000002E-2</v>
      </c>
      <c r="DD317" s="27">
        <f t="shared" ref="DD317:DD322" si="1631">(DB317+DC317)</f>
        <v>7.1300000000000002E-2</v>
      </c>
      <c r="DE317" s="27"/>
      <c r="DF317" s="29">
        <v>22.290299999999998</v>
      </c>
      <c r="DG317" s="27">
        <f t="shared" ref="DG317:DG322" si="1632">+BC317</f>
        <v>0.14749999999999999</v>
      </c>
      <c r="DH317" s="27">
        <f t="shared" ref="DH317:DH322" si="1633">+DB317</f>
        <v>0</v>
      </c>
      <c r="DI317" s="27">
        <f t="shared" si="1530"/>
        <v>3.3599999999999998E-2</v>
      </c>
      <c r="DJ317" s="27">
        <f t="shared" ref="DJ317:DJ322" si="1634">(DH317+DI317)</f>
        <v>3.3599999999999998E-2</v>
      </c>
      <c r="DK317" s="28"/>
      <c r="DL317" s="29">
        <v>22.4876</v>
      </c>
      <c r="DM317" s="27">
        <f t="shared" ref="DM317:DO318" si="1635">+DG317</f>
        <v>0.14749999999999999</v>
      </c>
      <c r="DN317" s="27">
        <f t="shared" si="1635"/>
        <v>0</v>
      </c>
      <c r="DO317" s="27">
        <f t="shared" si="1635"/>
        <v>3.3599999999999998E-2</v>
      </c>
      <c r="DP317" s="27">
        <f t="shared" ref="DP317:DP322" si="1636">(DN317+DO317)</f>
        <v>3.3599999999999998E-2</v>
      </c>
      <c r="DQ317" s="27"/>
      <c r="DR317" s="29">
        <v>122.7616</v>
      </c>
      <c r="DS317" s="27">
        <f t="shared" ref="DS317:DS322" si="1637">+BI317</f>
        <v>0.1</v>
      </c>
      <c r="DT317" s="27">
        <f t="shared" ref="DT317:DT322" si="1638">+DN317</f>
        <v>0</v>
      </c>
      <c r="DU317" s="29">
        <f t="shared" si="1536"/>
        <v>2.1399999999999999E-2</v>
      </c>
      <c r="DV317" s="27">
        <f t="shared" ref="DV317:DV322" si="1639">(DT317+DU317)</f>
        <v>2.1399999999999999E-2</v>
      </c>
      <c r="DW317" s="28"/>
      <c r="DX317" s="29">
        <v>122.9589</v>
      </c>
      <c r="DY317" s="27">
        <f t="shared" ref="DY317:EA318" si="1640">+DS317</f>
        <v>0.1</v>
      </c>
      <c r="DZ317" s="27">
        <f t="shared" si="1640"/>
        <v>0</v>
      </c>
      <c r="EA317" s="27">
        <f t="shared" si="1640"/>
        <v>2.1399999999999999E-2</v>
      </c>
      <c r="EB317" s="27">
        <f t="shared" ref="EB317:EB322" si="1641">(DZ317+EA317)</f>
        <v>2.1399999999999999E-2</v>
      </c>
      <c r="EC317" s="27"/>
      <c r="ED317" s="27"/>
      <c r="EE317" s="27"/>
      <c r="EF317" s="27"/>
      <c r="EG317" s="27"/>
      <c r="EH317" s="27"/>
      <c r="EI317" s="27"/>
      <c r="EJ317" s="127" t="s">
        <v>30</v>
      </c>
      <c r="EK317" s="127"/>
      <c r="EL317" s="127"/>
      <c r="EM317" s="127"/>
      <c r="EN317" s="127"/>
      <c r="EO317" s="31"/>
      <c r="EP317" s="29">
        <v>2.1040999999999999</v>
      </c>
      <c r="EQ317" s="27">
        <v>0</v>
      </c>
      <c r="ER317" s="27">
        <v>0</v>
      </c>
      <c r="ES317" s="27">
        <f t="shared" si="1540"/>
        <v>9.1499999999999998E-2</v>
      </c>
      <c r="ET317" s="27">
        <f t="shared" ref="ET317:ET322" si="1642">ER317+ES317</f>
        <v>9.1499999999999998E-2</v>
      </c>
      <c r="EU317" s="31"/>
      <c r="EV317" s="29">
        <v>6.0492999999999997</v>
      </c>
      <c r="EW317" s="27">
        <v>0</v>
      </c>
      <c r="EX317" s="27">
        <v>0</v>
      </c>
      <c r="EY317" s="27">
        <f t="shared" si="1542"/>
        <v>7.1300000000000002E-2</v>
      </c>
      <c r="EZ317" s="27">
        <f t="shared" ref="EZ317:EZ322" si="1643">EX317+EY317</f>
        <v>7.1300000000000002E-2</v>
      </c>
      <c r="FA317" s="31"/>
      <c r="FB317" s="29">
        <v>22.4876</v>
      </c>
      <c r="FC317" s="27">
        <v>0.14749999999999999</v>
      </c>
      <c r="FD317" s="27">
        <v>0</v>
      </c>
      <c r="FE317" s="27">
        <f t="shared" si="1544"/>
        <v>3.3599999999999998E-2</v>
      </c>
      <c r="FF317" s="27">
        <f t="shared" ref="FF317:FF322" si="1644">FD317+FE317</f>
        <v>3.3599999999999998E-2</v>
      </c>
      <c r="FG317" s="31"/>
      <c r="FH317" s="29">
        <v>122.9589</v>
      </c>
      <c r="FI317" s="27">
        <v>0.1</v>
      </c>
      <c r="FJ317" s="27">
        <v>0</v>
      </c>
      <c r="FK317" s="27">
        <f t="shared" si="1546"/>
        <v>2.1399999999999999E-2</v>
      </c>
      <c r="FL317" s="27">
        <f t="shared" ref="FL317:FL322" si="1645">FJ317+FK317</f>
        <v>2.1399999999999999E-2</v>
      </c>
      <c r="FM317" s="31"/>
      <c r="FN317" s="32">
        <f t="shared" ref="FN317:FN328" si="1646">+C317</f>
        <v>1</v>
      </c>
      <c r="FO317" s="32">
        <f t="shared" ref="FO317:FO328" si="1647">+B317</f>
        <v>2017</v>
      </c>
    </row>
    <row r="318" spans="2:171" ht="15" x14ac:dyDescent="0.2">
      <c r="B318" s="32">
        <v>2017</v>
      </c>
      <c r="C318" s="32">
        <f t="shared" si="1601"/>
        <v>2</v>
      </c>
      <c r="D318" s="27"/>
      <c r="E318" s="29">
        <v>0.55889999999999995</v>
      </c>
      <c r="F318" s="52">
        <v>0.4249</v>
      </c>
      <c r="G318" s="27">
        <f t="shared" si="1602"/>
        <v>6.5699999999999995E-2</v>
      </c>
      <c r="H318" s="27">
        <f t="shared" si="1603"/>
        <v>0.49059999999999998</v>
      </c>
      <c r="I318" s="27"/>
      <c r="J318" s="29">
        <v>0.55889999999999995</v>
      </c>
      <c r="K318" s="27">
        <f t="shared" si="1604"/>
        <v>0.4249</v>
      </c>
      <c r="L318" s="27">
        <f t="shared" si="1605"/>
        <v>6.5699999999999995E-2</v>
      </c>
      <c r="M318" s="27">
        <f t="shared" si="1606"/>
        <v>0.49059999999999998</v>
      </c>
      <c r="N318" s="27"/>
      <c r="O318" s="29">
        <v>0.98629999999999995</v>
      </c>
      <c r="P318" s="27">
        <f t="shared" si="1607"/>
        <v>0.4249</v>
      </c>
      <c r="Q318" s="27">
        <f t="shared" si="1608"/>
        <v>9.9599999999999994E-2</v>
      </c>
      <c r="R318" s="27">
        <f t="shared" si="1609"/>
        <v>0.52449999999999997</v>
      </c>
      <c r="S318" s="27"/>
      <c r="T318" s="29">
        <v>4.9314999999999998</v>
      </c>
      <c r="U318" s="27">
        <f t="shared" si="1610"/>
        <v>0.4249</v>
      </c>
      <c r="V318" s="27">
        <f t="shared" si="1611"/>
        <v>7.8820000000000001E-2</v>
      </c>
      <c r="W318" s="27">
        <f t="shared" si="1612"/>
        <v>0.50371999999999995</v>
      </c>
      <c r="X318" s="27"/>
      <c r="Y318" s="29">
        <v>21.5671</v>
      </c>
      <c r="Z318" s="27">
        <v>0.14749999999999999</v>
      </c>
      <c r="AA318" s="27">
        <f t="shared" si="1613"/>
        <v>0.4249</v>
      </c>
      <c r="AB318" s="27">
        <f t="shared" si="1502"/>
        <v>3.9399999999999998E-2</v>
      </c>
      <c r="AC318" s="27">
        <f t="shared" si="1614"/>
        <v>0.46429999999999999</v>
      </c>
      <c r="AD318" s="27"/>
      <c r="AE318" s="29">
        <v>5.1288</v>
      </c>
      <c r="AF318" s="52">
        <v>0.31340000000000001</v>
      </c>
      <c r="AG318" s="27">
        <f t="shared" si="1504"/>
        <v>7.7600000000000002E-2</v>
      </c>
      <c r="AH318" s="27">
        <f t="shared" si="1615"/>
        <v>0.39100000000000001</v>
      </c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9">
        <v>21.5671</v>
      </c>
      <c r="BC318" s="27">
        <f t="shared" si="1616"/>
        <v>0.14749999999999999</v>
      </c>
      <c r="BD318" s="27">
        <f t="shared" si="1617"/>
        <v>0.31340000000000001</v>
      </c>
      <c r="BE318" s="27">
        <f t="shared" si="1508"/>
        <v>3.8899999999999997E-2</v>
      </c>
      <c r="BF318" s="27">
        <f t="shared" si="1618"/>
        <v>0.3523</v>
      </c>
      <c r="BG318" s="27"/>
      <c r="BH318" s="29">
        <v>122.0384</v>
      </c>
      <c r="BI318" s="27">
        <v>0.1</v>
      </c>
      <c r="BJ318" s="27">
        <f t="shared" si="1619"/>
        <v>0.31340000000000001</v>
      </c>
      <c r="BK318" s="27">
        <f t="shared" si="1511"/>
        <v>2.6499999999999999E-2</v>
      </c>
      <c r="BL318" s="27">
        <f t="shared" si="1620"/>
        <v>0.33990000000000004</v>
      </c>
      <c r="BM318" s="27"/>
      <c r="BN318" s="27"/>
      <c r="BO318" s="27"/>
      <c r="BP318" s="27"/>
      <c r="BQ318" s="27"/>
      <c r="BR318" s="27"/>
      <c r="BS318" s="27"/>
      <c r="BT318" s="127" t="s">
        <v>30</v>
      </c>
      <c r="BU318" s="127"/>
      <c r="BV318" s="127"/>
      <c r="BW318" s="127"/>
      <c r="BX318" s="127"/>
      <c r="BY318" s="31"/>
      <c r="BZ318" s="29">
        <v>5.1288</v>
      </c>
      <c r="CA318" s="27">
        <v>0</v>
      </c>
      <c r="CB318" s="27">
        <f t="shared" si="1621"/>
        <v>0.31340000000000001</v>
      </c>
      <c r="CC318" s="27">
        <f t="shared" si="1514"/>
        <v>7.7600000000000002E-2</v>
      </c>
      <c r="CD318" s="27">
        <f t="shared" si="1622"/>
        <v>0.39100000000000001</v>
      </c>
      <c r="CE318" s="28"/>
      <c r="CF318" s="29">
        <v>230.16990000000001</v>
      </c>
      <c r="CG318" s="27">
        <v>6.6199999999999995E-2</v>
      </c>
      <c r="CH318" s="27">
        <f t="shared" si="1623"/>
        <v>0.31340000000000001</v>
      </c>
      <c r="CI318" s="27">
        <f t="shared" si="1517"/>
        <v>1.5900000000000001E-2</v>
      </c>
      <c r="CJ318" s="27">
        <f t="shared" si="1624"/>
        <v>0.32930000000000004</v>
      </c>
      <c r="CK318" s="28"/>
      <c r="CL318" s="29">
        <v>1.9068000000000001</v>
      </c>
      <c r="CM318" s="27">
        <v>0</v>
      </c>
      <c r="CN318" s="27">
        <f t="shared" si="1519"/>
        <v>9.1499999999999998E-2</v>
      </c>
      <c r="CO318" s="27">
        <f t="shared" si="1625"/>
        <v>9.1499999999999998E-2</v>
      </c>
      <c r="CP318" s="28"/>
      <c r="CQ318" s="29">
        <v>2.1040999999999999</v>
      </c>
      <c r="CR318" s="27">
        <f t="shared" si="1626"/>
        <v>0</v>
      </c>
      <c r="CS318" s="27">
        <f t="shared" si="1626"/>
        <v>9.1499999999999998E-2</v>
      </c>
      <c r="CT318" s="27">
        <f t="shared" si="1627"/>
        <v>9.1499999999999998E-2</v>
      </c>
      <c r="CU318" s="28"/>
      <c r="CV318" s="29">
        <v>5.8520000000000003</v>
      </c>
      <c r="CW318" s="27">
        <f t="shared" si="1628"/>
        <v>0</v>
      </c>
      <c r="CX318" s="27">
        <f t="shared" si="1524"/>
        <v>7.1300000000000002E-2</v>
      </c>
      <c r="CY318" s="27">
        <f t="shared" si="1629"/>
        <v>7.1300000000000002E-2</v>
      </c>
      <c r="CZ318" s="28"/>
      <c r="DA318" s="29">
        <v>6.0492999999999997</v>
      </c>
      <c r="DB318" s="27">
        <f t="shared" si="1630"/>
        <v>0</v>
      </c>
      <c r="DC318" s="29">
        <f t="shared" si="1630"/>
        <v>7.1300000000000002E-2</v>
      </c>
      <c r="DD318" s="27">
        <f t="shared" si="1631"/>
        <v>7.1300000000000002E-2</v>
      </c>
      <c r="DE318" s="27"/>
      <c r="DF318" s="29">
        <v>22.290299999999998</v>
      </c>
      <c r="DG318" s="27">
        <f t="shared" si="1632"/>
        <v>0.14749999999999999</v>
      </c>
      <c r="DH318" s="27">
        <f t="shared" si="1633"/>
        <v>0</v>
      </c>
      <c r="DI318" s="27">
        <f t="shared" si="1530"/>
        <v>3.3599999999999998E-2</v>
      </c>
      <c r="DJ318" s="27">
        <f t="shared" si="1634"/>
        <v>3.3599999999999998E-2</v>
      </c>
      <c r="DK318" s="28"/>
      <c r="DL318" s="29">
        <v>22.4876</v>
      </c>
      <c r="DM318" s="27">
        <f t="shared" si="1635"/>
        <v>0.14749999999999999</v>
      </c>
      <c r="DN318" s="27">
        <f t="shared" si="1635"/>
        <v>0</v>
      </c>
      <c r="DO318" s="27">
        <f t="shared" si="1635"/>
        <v>3.3599999999999998E-2</v>
      </c>
      <c r="DP318" s="27">
        <f t="shared" si="1636"/>
        <v>3.3599999999999998E-2</v>
      </c>
      <c r="DQ318" s="27"/>
      <c r="DR318" s="29">
        <v>122.7616</v>
      </c>
      <c r="DS318" s="27">
        <f t="shared" si="1637"/>
        <v>0.1</v>
      </c>
      <c r="DT318" s="27">
        <f t="shared" si="1638"/>
        <v>0</v>
      </c>
      <c r="DU318" s="29">
        <f t="shared" si="1536"/>
        <v>2.1399999999999999E-2</v>
      </c>
      <c r="DV318" s="27">
        <f t="shared" si="1639"/>
        <v>2.1399999999999999E-2</v>
      </c>
      <c r="DW318" s="28"/>
      <c r="DX318" s="29">
        <v>122.9589</v>
      </c>
      <c r="DY318" s="27">
        <f t="shared" si="1640"/>
        <v>0.1</v>
      </c>
      <c r="DZ318" s="27">
        <f t="shared" si="1640"/>
        <v>0</v>
      </c>
      <c r="EA318" s="27">
        <f t="shared" si="1640"/>
        <v>2.1399999999999999E-2</v>
      </c>
      <c r="EB318" s="27">
        <f t="shared" si="1641"/>
        <v>2.1399999999999999E-2</v>
      </c>
      <c r="EC318" s="27"/>
      <c r="ED318" s="27"/>
      <c r="EE318" s="27"/>
      <c r="EF318" s="27"/>
      <c r="EG318" s="27"/>
      <c r="EH318" s="27"/>
      <c r="EI318" s="27"/>
      <c r="EJ318" s="127" t="s">
        <v>30</v>
      </c>
      <c r="EK318" s="127"/>
      <c r="EL318" s="127"/>
      <c r="EM318" s="127"/>
      <c r="EN318" s="127"/>
      <c r="EO318" s="31"/>
      <c r="EP318" s="29">
        <v>2.1040999999999999</v>
      </c>
      <c r="EQ318" s="27">
        <v>0</v>
      </c>
      <c r="ER318" s="27">
        <v>0</v>
      </c>
      <c r="ES318" s="27">
        <f t="shared" si="1540"/>
        <v>9.1499999999999998E-2</v>
      </c>
      <c r="ET318" s="27">
        <f t="shared" si="1642"/>
        <v>9.1499999999999998E-2</v>
      </c>
      <c r="EU318" s="31"/>
      <c r="EV318" s="29">
        <v>6.0492999999999997</v>
      </c>
      <c r="EW318" s="27">
        <v>0</v>
      </c>
      <c r="EX318" s="27">
        <v>0</v>
      </c>
      <c r="EY318" s="27">
        <f t="shared" si="1542"/>
        <v>7.1300000000000002E-2</v>
      </c>
      <c r="EZ318" s="27">
        <f t="shared" si="1643"/>
        <v>7.1300000000000002E-2</v>
      </c>
      <c r="FA318" s="31"/>
      <c r="FB318" s="29">
        <v>22.4876</v>
      </c>
      <c r="FC318" s="27">
        <v>0.14749999999999999</v>
      </c>
      <c r="FD318" s="27">
        <v>0</v>
      </c>
      <c r="FE318" s="27">
        <f t="shared" si="1544"/>
        <v>3.3599999999999998E-2</v>
      </c>
      <c r="FF318" s="27">
        <f t="shared" si="1644"/>
        <v>3.3599999999999998E-2</v>
      </c>
      <c r="FG318" s="31"/>
      <c r="FH318" s="29">
        <v>122.9589</v>
      </c>
      <c r="FI318" s="27">
        <v>0.1</v>
      </c>
      <c r="FJ318" s="27">
        <v>0</v>
      </c>
      <c r="FK318" s="27">
        <f t="shared" si="1546"/>
        <v>2.1399999999999999E-2</v>
      </c>
      <c r="FL318" s="27">
        <f t="shared" si="1645"/>
        <v>2.1399999999999999E-2</v>
      </c>
      <c r="FM318" s="31"/>
      <c r="FN318" s="32">
        <f t="shared" si="1646"/>
        <v>2</v>
      </c>
      <c r="FO318" s="32">
        <f t="shared" si="1647"/>
        <v>2017</v>
      </c>
    </row>
    <row r="319" spans="2:171" ht="15" x14ac:dyDescent="0.2">
      <c r="B319" s="32">
        <v>2017</v>
      </c>
      <c r="C319" s="32">
        <f t="shared" si="1601"/>
        <v>3</v>
      </c>
      <c r="D319" s="27"/>
      <c r="E319" s="29">
        <v>0.55889999999999995</v>
      </c>
      <c r="F319" s="52">
        <v>0.44212000000000001</v>
      </c>
      <c r="G319" s="27">
        <f t="shared" si="1602"/>
        <v>6.5699999999999995E-2</v>
      </c>
      <c r="H319" s="27">
        <f t="shared" si="1603"/>
        <v>0.50782000000000005</v>
      </c>
      <c r="I319" s="27"/>
      <c r="J319" s="29">
        <v>0.55889999999999995</v>
      </c>
      <c r="K319" s="27">
        <f t="shared" si="1604"/>
        <v>0.44212000000000001</v>
      </c>
      <c r="L319" s="27">
        <f t="shared" si="1605"/>
        <v>6.5699999999999995E-2</v>
      </c>
      <c r="M319" s="27">
        <f t="shared" si="1606"/>
        <v>0.50782000000000005</v>
      </c>
      <c r="N319" s="27"/>
      <c r="O319" s="29">
        <v>0.98629999999999995</v>
      </c>
      <c r="P319" s="27">
        <f t="shared" si="1607"/>
        <v>0.44212000000000001</v>
      </c>
      <c r="Q319" s="27">
        <f t="shared" si="1608"/>
        <v>9.9599999999999994E-2</v>
      </c>
      <c r="R319" s="27">
        <f t="shared" si="1609"/>
        <v>0.54171999999999998</v>
      </c>
      <c r="S319" s="27"/>
      <c r="T319" s="29">
        <v>4.9314999999999998</v>
      </c>
      <c r="U319" s="27">
        <f t="shared" si="1610"/>
        <v>0.44212000000000001</v>
      </c>
      <c r="V319" s="27">
        <f t="shared" si="1611"/>
        <v>7.8820000000000001E-2</v>
      </c>
      <c r="W319" s="27">
        <f t="shared" si="1612"/>
        <v>0.52093999999999996</v>
      </c>
      <c r="X319" s="27"/>
      <c r="Y319" s="29">
        <v>21.5671</v>
      </c>
      <c r="Z319" s="27">
        <v>0.14749999999999999</v>
      </c>
      <c r="AA319" s="27">
        <f t="shared" si="1613"/>
        <v>0.44212000000000001</v>
      </c>
      <c r="AB319" s="27">
        <f t="shared" si="1502"/>
        <v>3.9399999999999998E-2</v>
      </c>
      <c r="AC319" s="27">
        <f t="shared" si="1614"/>
        <v>0.48152</v>
      </c>
      <c r="AD319" s="27"/>
      <c r="AE319" s="29">
        <v>5.1288</v>
      </c>
      <c r="AF319" s="52">
        <v>0.28284999999999999</v>
      </c>
      <c r="AG319" s="27">
        <f t="shared" si="1504"/>
        <v>7.7600000000000002E-2</v>
      </c>
      <c r="AH319" s="27">
        <f t="shared" si="1615"/>
        <v>0.36044999999999999</v>
      </c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9">
        <v>21.5671</v>
      </c>
      <c r="BC319" s="27">
        <f t="shared" si="1616"/>
        <v>0.14749999999999999</v>
      </c>
      <c r="BD319" s="27">
        <f t="shared" si="1617"/>
        <v>0.28284999999999999</v>
      </c>
      <c r="BE319" s="27">
        <f t="shared" si="1508"/>
        <v>3.8899999999999997E-2</v>
      </c>
      <c r="BF319" s="27">
        <f t="shared" si="1618"/>
        <v>0.32174999999999998</v>
      </c>
      <c r="BG319" s="27"/>
      <c r="BH319" s="29">
        <v>122.0384</v>
      </c>
      <c r="BI319" s="27">
        <v>0.1</v>
      </c>
      <c r="BJ319" s="27">
        <f t="shared" si="1619"/>
        <v>0.28284999999999999</v>
      </c>
      <c r="BK319" s="27">
        <f t="shared" si="1511"/>
        <v>2.6499999999999999E-2</v>
      </c>
      <c r="BL319" s="27">
        <f t="shared" si="1620"/>
        <v>0.30935000000000001</v>
      </c>
      <c r="BM319" s="27"/>
      <c r="BN319" s="27"/>
      <c r="BO319" s="27"/>
      <c r="BP319" s="27"/>
      <c r="BQ319" s="27"/>
      <c r="BR319" s="27"/>
      <c r="BS319" s="27"/>
      <c r="BT319" s="127" t="s">
        <v>30</v>
      </c>
      <c r="BU319" s="127"/>
      <c r="BV319" s="127"/>
      <c r="BW319" s="127"/>
      <c r="BX319" s="127"/>
      <c r="BY319" s="31"/>
      <c r="BZ319" s="29">
        <v>5.1288</v>
      </c>
      <c r="CA319" s="27">
        <v>0</v>
      </c>
      <c r="CB319" s="27">
        <f t="shared" si="1621"/>
        <v>0.28284999999999999</v>
      </c>
      <c r="CC319" s="27">
        <f t="shared" si="1514"/>
        <v>7.7600000000000002E-2</v>
      </c>
      <c r="CD319" s="27">
        <f t="shared" si="1622"/>
        <v>0.36044999999999999</v>
      </c>
      <c r="CE319" s="28"/>
      <c r="CF319" s="29">
        <v>230.16990000000001</v>
      </c>
      <c r="CG319" s="27">
        <v>6.6199999999999995E-2</v>
      </c>
      <c r="CH319" s="27">
        <f t="shared" si="1623"/>
        <v>0.28284999999999999</v>
      </c>
      <c r="CI319" s="27">
        <f t="shared" si="1517"/>
        <v>1.5900000000000001E-2</v>
      </c>
      <c r="CJ319" s="27">
        <f t="shared" si="1624"/>
        <v>0.29875000000000002</v>
      </c>
      <c r="CK319" s="28"/>
      <c r="CL319" s="29">
        <v>1.9068000000000001</v>
      </c>
      <c r="CM319" s="27">
        <v>0</v>
      </c>
      <c r="CN319" s="27">
        <f t="shared" si="1519"/>
        <v>9.1499999999999998E-2</v>
      </c>
      <c r="CO319" s="27">
        <f t="shared" si="1625"/>
        <v>9.1499999999999998E-2</v>
      </c>
      <c r="CP319" s="28"/>
      <c r="CQ319" s="29">
        <v>2.1040999999999999</v>
      </c>
      <c r="CR319" s="27">
        <f t="shared" si="1626"/>
        <v>0</v>
      </c>
      <c r="CS319" s="27">
        <f t="shared" si="1626"/>
        <v>9.1499999999999998E-2</v>
      </c>
      <c r="CT319" s="27">
        <f t="shared" si="1627"/>
        <v>9.1499999999999998E-2</v>
      </c>
      <c r="CU319" s="28"/>
      <c r="CV319" s="29">
        <v>5.8520000000000003</v>
      </c>
      <c r="CW319" s="27">
        <f t="shared" si="1628"/>
        <v>0</v>
      </c>
      <c r="CX319" s="27">
        <f t="shared" si="1524"/>
        <v>7.1300000000000002E-2</v>
      </c>
      <c r="CY319" s="27">
        <f t="shared" si="1629"/>
        <v>7.1300000000000002E-2</v>
      </c>
      <c r="CZ319" s="28"/>
      <c r="DA319" s="29">
        <v>6.0492999999999997</v>
      </c>
      <c r="DB319" s="27">
        <f t="shared" si="1630"/>
        <v>0</v>
      </c>
      <c r="DC319" s="29">
        <f t="shared" si="1630"/>
        <v>7.1300000000000002E-2</v>
      </c>
      <c r="DD319" s="27">
        <f t="shared" si="1631"/>
        <v>7.1300000000000002E-2</v>
      </c>
      <c r="DE319" s="27"/>
      <c r="DF319" s="29">
        <v>22.290299999999998</v>
      </c>
      <c r="DG319" s="27">
        <f t="shared" si="1632"/>
        <v>0.14749999999999999</v>
      </c>
      <c r="DH319" s="27">
        <f t="shared" si="1633"/>
        <v>0</v>
      </c>
      <c r="DI319" s="27">
        <f t="shared" si="1530"/>
        <v>3.3599999999999998E-2</v>
      </c>
      <c r="DJ319" s="27">
        <f t="shared" si="1634"/>
        <v>3.3599999999999998E-2</v>
      </c>
      <c r="DK319" s="28"/>
      <c r="DL319" s="29">
        <v>22.4876</v>
      </c>
      <c r="DM319" s="27">
        <f t="shared" ref="DM319:DO320" si="1648">+DG319</f>
        <v>0.14749999999999999</v>
      </c>
      <c r="DN319" s="27">
        <f t="shared" si="1648"/>
        <v>0</v>
      </c>
      <c r="DO319" s="27">
        <f t="shared" si="1648"/>
        <v>3.3599999999999998E-2</v>
      </c>
      <c r="DP319" s="27">
        <f t="shared" si="1636"/>
        <v>3.3599999999999998E-2</v>
      </c>
      <c r="DQ319" s="27"/>
      <c r="DR319" s="29">
        <v>122.7616</v>
      </c>
      <c r="DS319" s="27">
        <f t="shared" si="1637"/>
        <v>0.1</v>
      </c>
      <c r="DT319" s="27">
        <f t="shared" si="1638"/>
        <v>0</v>
      </c>
      <c r="DU319" s="29">
        <f t="shared" si="1536"/>
        <v>2.1399999999999999E-2</v>
      </c>
      <c r="DV319" s="27">
        <f t="shared" si="1639"/>
        <v>2.1399999999999999E-2</v>
      </c>
      <c r="DW319" s="28"/>
      <c r="DX319" s="29">
        <v>122.9589</v>
      </c>
      <c r="DY319" s="27">
        <f t="shared" ref="DY319:EA320" si="1649">+DS319</f>
        <v>0.1</v>
      </c>
      <c r="DZ319" s="27">
        <f t="shared" si="1649"/>
        <v>0</v>
      </c>
      <c r="EA319" s="27">
        <f t="shared" si="1649"/>
        <v>2.1399999999999999E-2</v>
      </c>
      <c r="EB319" s="27">
        <f t="shared" si="1641"/>
        <v>2.1399999999999999E-2</v>
      </c>
      <c r="EC319" s="27"/>
      <c r="ED319" s="27"/>
      <c r="EE319" s="27"/>
      <c r="EF319" s="27"/>
      <c r="EG319" s="27"/>
      <c r="EH319" s="27"/>
      <c r="EI319" s="27"/>
      <c r="EJ319" s="127" t="s">
        <v>30</v>
      </c>
      <c r="EK319" s="127"/>
      <c r="EL319" s="127"/>
      <c r="EM319" s="127"/>
      <c r="EN319" s="127"/>
      <c r="EO319" s="31"/>
      <c r="EP319" s="29">
        <v>2.1040999999999999</v>
      </c>
      <c r="EQ319" s="27">
        <v>0</v>
      </c>
      <c r="ER319" s="27">
        <v>0</v>
      </c>
      <c r="ES319" s="27">
        <f t="shared" si="1540"/>
        <v>9.1499999999999998E-2</v>
      </c>
      <c r="ET319" s="27">
        <f t="shared" si="1642"/>
        <v>9.1499999999999998E-2</v>
      </c>
      <c r="EU319" s="31"/>
      <c r="EV319" s="29">
        <v>6.0492999999999997</v>
      </c>
      <c r="EW319" s="27">
        <v>0</v>
      </c>
      <c r="EX319" s="27">
        <v>0</v>
      </c>
      <c r="EY319" s="27">
        <f t="shared" si="1542"/>
        <v>7.1300000000000002E-2</v>
      </c>
      <c r="EZ319" s="27">
        <f t="shared" si="1643"/>
        <v>7.1300000000000002E-2</v>
      </c>
      <c r="FA319" s="31"/>
      <c r="FB319" s="29">
        <v>22.4876</v>
      </c>
      <c r="FC319" s="27">
        <v>0.14749999999999999</v>
      </c>
      <c r="FD319" s="27">
        <v>0</v>
      </c>
      <c r="FE319" s="27">
        <f t="shared" si="1544"/>
        <v>3.3599999999999998E-2</v>
      </c>
      <c r="FF319" s="27">
        <f t="shared" si="1644"/>
        <v>3.3599999999999998E-2</v>
      </c>
      <c r="FG319" s="31"/>
      <c r="FH319" s="29">
        <v>122.9589</v>
      </c>
      <c r="FI319" s="27">
        <v>0.1</v>
      </c>
      <c r="FJ319" s="27">
        <v>0</v>
      </c>
      <c r="FK319" s="27">
        <f t="shared" si="1546"/>
        <v>2.1399999999999999E-2</v>
      </c>
      <c r="FL319" s="27">
        <f t="shared" si="1645"/>
        <v>2.1399999999999999E-2</v>
      </c>
      <c r="FM319" s="31"/>
      <c r="FN319" s="32">
        <f t="shared" si="1646"/>
        <v>3</v>
      </c>
      <c r="FO319" s="32">
        <f t="shared" si="1647"/>
        <v>2017</v>
      </c>
    </row>
    <row r="320" spans="2:171" ht="15" x14ac:dyDescent="0.2">
      <c r="B320" s="32">
        <v>2017</v>
      </c>
      <c r="C320" s="32">
        <f t="shared" si="1601"/>
        <v>4</v>
      </c>
      <c r="D320" s="27"/>
      <c r="E320" s="29">
        <v>0.55889999999999995</v>
      </c>
      <c r="F320" s="52">
        <v>0.4249</v>
      </c>
      <c r="G320" s="27">
        <f t="shared" si="1602"/>
        <v>6.5699999999999995E-2</v>
      </c>
      <c r="H320" s="27">
        <f t="shared" si="1603"/>
        <v>0.49059999999999998</v>
      </c>
      <c r="I320" s="27"/>
      <c r="J320" s="29">
        <v>0.55889999999999995</v>
      </c>
      <c r="K320" s="27">
        <f t="shared" si="1604"/>
        <v>0.4249</v>
      </c>
      <c r="L320" s="27">
        <f t="shared" si="1605"/>
        <v>6.5699999999999995E-2</v>
      </c>
      <c r="M320" s="27">
        <f t="shared" si="1606"/>
        <v>0.49059999999999998</v>
      </c>
      <c r="N320" s="27"/>
      <c r="O320" s="29">
        <v>0.98629999999999995</v>
      </c>
      <c r="P320" s="27">
        <f t="shared" si="1607"/>
        <v>0.4249</v>
      </c>
      <c r="Q320" s="27">
        <f t="shared" si="1608"/>
        <v>9.9599999999999994E-2</v>
      </c>
      <c r="R320" s="27">
        <f t="shared" si="1609"/>
        <v>0.52449999999999997</v>
      </c>
      <c r="S320" s="27"/>
      <c r="T320" s="29">
        <v>4.9314999999999998</v>
      </c>
      <c r="U320" s="27">
        <f t="shared" si="1610"/>
        <v>0.4249</v>
      </c>
      <c r="V320" s="27">
        <f t="shared" si="1611"/>
        <v>7.8820000000000001E-2</v>
      </c>
      <c r="W320" s="27">
        <f t="shared" si="1612"/>
        <v>0.50371999999999995</v>
      </c>
      <c r="X320" s="27"/>
      <c r="Y320" s="29">
        <v>21.5671</v>
      </c>
      <c r="Z320" s="27">
        <v>0.14749999999999999</v>
      </c>
      <c r="AA320" s="27">
        <f t="shared" si="1613"/>
        <v>0.4249</v>
      </c>
      <c r="AB320" s="27">
        <f t="shared" si="1502"/>
        <v>3.9399999999999998E-2</v>
      </c>
      <c r="AC320" s="27">
        <f t="shared" si="1614"/>
        <v>0.46429999999999999</v>
      </c>
      <c r="AD320" s="27"/>
      <c r="AE320" s="29">
        <v>5.1288</v>
      </c>
      <c r="AF320" s="52">
        <v>0.31680000000000003</v>
      </c>
      <c r="AG320" s="27">
        <f t="shared" si="1504"/>
        <v>7.7600000000000002E-2</v>
      </c>
      <c r="AH320" s="27">
        <f t="shared" si="1615"/>
        <v>0.39440000000000003</v>
      </c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9">
        <v>21.5671</v>
      </c>
      <c r="BC320" s="27">
        <f t="shared" si="1616"/>
        <v>0.14749999999999999</v>
      </c>
      <c r="BD320" s="27">
        <f t="shared" si="1617"/>
        <v>0.31680000000000003</v>
      </c>
      <c r="BE320" s="27">
        <f t="shared" si="1508"/>
        <v>3.8899999999999997E-2</v>
      </c>
      <c r="BF320" s="27">
        <f t="shared" si="1618"/>
        <v>0.35570000000000002</v>
      </c>
      <c r="BG320" s="27"/>
      <c r="BH320" s="29">
        <v>122.0384</v>
      </c>
      <c r="BI320" s="27">
        <v>0.1</v>
      </c>
      <c r="BJ320" s="27">
        <f t="shared" si="1619"/>
        <v>0.31680000000000003</v>
      </c>
      <c r="BK320" s="27">
        <f t="shared" si="1511"/>
        <v>2.6499999999999999E-2</v>
      </c>
      <c r="BL320" s="27">
        <f t="shared" si="1620"/>
        <v>0.34330000000000005</v>
      </c>
      <c r="BM320" s="27"/>
      <c r="BN320" s="27"/>
      <c r="BO320" s="27"/>
      <c r="BP320" s="27"/>
      <c r="BQ320" s="27"/>
      <c r="BR320" s="27"/>
      <c r="BS320" s="27"/>
      <c r="BT320" s="127" t="s">
        <v>30</v>
      </c>
      <c r="BU320" s="127"/>
      <c r="BV320" s="127"/>
      <c r="BW320" s="127"/>
      <c r="BX320" s="127"/>
      <c r="BY320" s="31"/>
      <c r="BZ320" s="29">
        <v>5.1288</v>
      </c>
      <c r="CA320" s="27">
        <v>0</v>
      </c>
      <c r="CB320" s="27">
        <f t="shared" si="1621"/>
        <v>0.31680000000000003</v>
      </c>
      <c r="CC320" s="27">
        <f t="shared" si="1514"/>
        <v>7.7600000000000002E-2</v>
      </c>
      <c r="CD320" s="27">
        <f t="shared" si="1622"/>
        <v>0.39440000000000003</v>
      </c>
      <c r="CE320" s="28"/>
      <c r="CF320" s="29">
        <v>230.16990000000001</v>
      </c>
      <c r="CG320" s="27">
        <v>6.6199999999999995E-2</v>
      </c>
      <c r="CH320" s="27">
        <f t="shared" si="1623"/>
        <v>0.31680000000000003</v>
      </c>
      <c r="CI320" s="27">
        <f t="shared" si="1517"/>
        <v>1.5900000000000001E-2</v>
      </c>
      <c r="CJ320" s="27">
        <f t="shared" si="1624"/>
        <v>0.33270000000000005</v>
      </c>
      <c r="CK320" s="28"/>
      <c r="CL320" s="29">
        <v>1.9068000000000001</v>
      </c>
      <c r="CM320" s="27">
        <v>0</v>
      </c>
      <c r="CN320" s="27">
        <f t="shared" si="1519"/>
        <v>9.1499999999999998E-2</v>
      </c>
      <c r="CO320" s="27">
        <f t="shared" si="1625"/>
        <v>9.1499999999999998E-2</v>
      </c>
      <c r="CP320" s="28"/>
      <c r="CQ320" s="29">
        <v>2.1040999999999999</v>
      </c>
      <c r="CR320" s="27">
        <f t="shared" ref="CR320:CS322" si="1650">+CM320</f>
        <v>0</v>
      </c>
      <c r="CS320" s="27">
        <f t="shared" si="1650"/>
        <v>9.1499999999999998E-2</v>
      </c>
      <c r="CT320" s="27">
        <f t="shared" si="1627"/>
        <v>9.1499999999999998E-2</v>
      </c>
      <c r="CU320" s="28"/>
      <c r="CV320" s="29">
        <v>5.8520000000000003</v>
      </c>
      <c r="CW320" s="27">
        <f t="shared" si="1628"/>
        <v>0</v>
      </c>
      <c r="CX320" s="27">
        <f t="shared" si="1524"/>
        <v>7.1300000000000002E-2</v>
      </c>
      <c r="CY320" s="27">
        <f t="shared" si="1629"/>
        <v>7.1300000000000002E-2</v>
      </c>
      <c r="CZ320" s="28"/>
      <c r="DA320" s="29">
        <v>6.0492999999999997</v>
      </c>
      <c r="DB320" s="27">
        <f t="shared" ref="DB320:DC322" si="1651">+CW320</f>
        <v>0</v>
      </c>
      <c r="DC320" s="29">
        <f t="shared" si="1651"/>
        <v>7.1300000000000002E-2</v>
      </c>
      <c r="DD320" s="27">
        <f t="shared" si="1631"/>
        <v>7.1300000000000002E-2</v>
      </c>
      <c r="DE320" s="27"/>
      <c r="DF320" s="29">
        <v>22.290299999999998</v>
      </c>
      <c r="DG320" s="27">
        <f t="shared" si="1632"/>
        <v>0.14749999999999999</v>
      </c>
      <c r="DH320" s="27">
        <f t="shared" si="1633"/>
        <v>0</v>
      </c>
      <c r="DI320" s="27">
        <f t="shared" si="1530"/>
        <v>3.3599999999999998E-2</v>
      </c>
      <c r="DJ320" s="27">
        <f t="shared" si="1634"/>
        <v>3.3599999999999998E-2</v>
      </c>
      <c r="DK320" s="28"/>
      <c r="DL320" s="29">
        <v>22.4876</v>
      </c>
      <c r="DM320" s="27">
        <f t="shared" si="1648"/>
        <v>0.14749999999999999</v>
      </c>
      <c r="DN320" s="27">
        <f t="shared" si="1648"/>
        <v>0</v>
      </c>
      <c r="DO320" s="27">
        <f t="shared" si="1648"/>
        <v>3.3599999999999998E-2</v>
      </c>
      <c r="DP320" s="27">
        <f t="shared" si="1636"/>
        <v>3.3599999999999998E-2</v>
      </c>
      <c r="DQ320" s="27"/>
      <c r="DR320" s="29">
        <v>122.7616</v>
      </c>
      <c r="DS320" s="27">
        <f t="shared" si="1637"/>
        <v>0.1</v>
      </c>
      <c r="DT320" s="27">
        <f t="shared" si="1638"/>
        <v>0</v>
      </c>
      <c r="DU320" s="29">
        <f t="shared" si="1536"/>
        <v>2.1399999999999999E-2</v>
      </c>
      <c r="DV320" s="27">
        <f t="shared" si="1639"/>
        <v>2.1399999999999999E-2</v>
      </c>
      <c r="DW320" s="28"/>
      <c r="DX320" s="29">
        <v>122.9589</v>
      </c>
      <c r="DY320" s="27">
        <f t="shared" si="1649"/>
        <v>0.1</v>
      </c>
      <c r="DZ320" s="27">
        <f t="shared" si="1649"/>
        <v>0</v>
      </c>
      <c r="EA320" s="27">
        <f t="shared" si="1649"/>
        <v>2.1399999999999999E-2</v>
      </c>
      <c r="EB320" s="27">
        <f t="shared" si="1641"/>
        <v>2.1399999999999999E-2</v>
      </c>
      <c r="EC320" s="27"/>
      <c r="ED320" s="27"/>
      <c r="EE320" s="27"/>
      <c r="EF320" s="27"/>
      <c r="EG320" s="27"/>
      <c r="EH320" s="27"/>
      <c r="EI320" s="27"/>
      <c r="EJ320" s="127" t="s">
        <v>30</v>
      </c>
      <c r="EK320" s="127"/>
      <c r="EL320" s="127"/>
      <c r="EM320" s="127"/>
      <c r="EN320" s="127"/>
      <c r="EO320" s="31"/>
      <c r="EP320" s="29">
        <v>2.1040999999999999</v>
      </c>
      <c r="EQ320" s="27">
        <v>0</v>
      </c>
      <c r="ER320" s="27">
        <v>0</v>
      </c>
      <c r="ES320" s="27">
        <f t="shared" si="1540"/>
        <v>9.1499999999999998E-2</v>
      </c>
      <c r="ET320" s="27">
        <f t="shared" si="1642"/>
        <v>9.1499999999999998E-2</v>
      </c>
      <c r="EU320" s="31"/>
      <c r="EV320" s="29">
        <v>6.0492999999999997</v>
      </c>
      <c r="EW320" s="27">
        <v>0</v>
      </c>
      <c r="EX320" s="27">
        <v>0</v>
      </c>
      <c r="EY320" s="27">
        <f t="shared" si="1542"/>
        <v>7.1300000000000002E-2</v>
      </c>
      <c r="EZ320" s="27">
        <f t="shared" si="1643"/>
        <v>7.1300000000000002E-2</v>
      </c>
      <c r="FA320" s="31"/>
      <c r="FB320" s="29">
        <v>22.4876</v>
      </c>
      <c r="FC320" s="27">
        <v>0.14749999999999999</v>
      </c>
      <c r="FD320" s="27">
        <v>0</v>
      </c>
      <c r="FE320" s="27">
        <f t="shared" si="1544"/>
        <v>3.3599999999999998E-2</v>
      </c>
      <c r="FF320" s="27">
        <f t="shared" si="1644"/>
        <v>3.3599999999999998E-2</v>
      </c>
      <c r="FG320" s="31"/>
      <c r="FH320" s="29">
        <v>122.9589</v>
      </c>
      <c r="FI320" s="27">
        <v>0.1</v>
      </c>
      <c r="FJ320" s="27">
        <v>0</v>
      </c>
      <c r="FK320" s="27">
        <f t="shared" si="1546"/>
        <v>2.1399999999999999E-2</v>
      </c>
      <c r="FL320" s="27">
        <f t="shared" si="1645"/>
        <v>2.1399999999999999E-2</v>
      </c>
      <c r="FM320" s="31"/>
      <c r="FN320" s="32">
        <f t="shared" si="1646"/>
        <v>4</v>
      </c>
      <c r="FO320" s="32">
        <f t="shared" si="1647"/>
        <v>2017</v>
      </c>
    </row>
    <row r="321" spans="2:171" ht="15" x14ac:dyDescent="0.2">
      <c r="B321" s="32">
        <v>2017</v>
      </c>
      <c r="C321" s="32">
        <f t="shared" si="1601"/>
        <v>5</v>
      </c>
      <c r="D321" s="27"/>
      <c r="E321" s="29">
        <v>0.55889999999999995</v>
      </c>
      <c r="F321" s="52">
        <v>0.26840000000000003</v>
      </c>
      <c r="G321" s="27">
        <f t="shared" si="1602"/>
        <v>6.5699999999999995E-2</v>
      </c>
      <c r="H321" s="27">
        <f t="shared" si="1603"/>
        <v>0.33410000000000001</v>
      </c>
      <c r="I321" s="27"/>
      <c r="J321" s="29">
        <v>0.55889999999999995</v>
      </c>
      <c r="K321" s="27">
        <f t="shared" si="1604"/>
        <v>0.26840000000000003</v>
      </c>
      <c r="L321" s="27">
        <f t="shared" si="1605"/>
        <v>6.5699999999999995E-2</v>
      </c>
      <c r="M321" s="27">
        <f t="shared" si="1606"/>
        <v>0.33410000000000001</v>
      </c>
      <c r="N321" s="27"/>
      <c r="O321" s="29">
        <v>0.98629999999999995</v>
      </c>
      <c r="P321" s="27">
        <f t="shared" si="1607"/>
        <v>0.26840000000000003</v>
      </c>
      <c r="Q321" s="27">
        <f t="shared" si="1608"/>
        <v>9.9599999999999994E-2</v>
      </c>
      <c r="R321" s="27">
        <f t="shared" si="1609"/>
        <v>0.36799999999999999</v>
      </c>
      <c r="S321" s="27"/>
      <c r="T321" s="29">
        <v>4.9314999999999998</v>
      </c>
      <c r="U321" s="27">
        <f t="shared" si="1610"/>
        <v>0.26840000000000003</v>
      </c>
      <c r="V321" s="27">
        <f t="shared" si="1611"/>
        <v>7.8820000000000001E-2</v>
      </c>
      <c r="W321" s="27">
        <f t="shared" si="1612"/>
        <v>0.34722000000000003</v>
      </c>
      <c r="X321" s="27"/>
      <c r="Y321" s="29">
        <v>21.5671</v>
      </c>
      <c r="Z321" s="27">
        <v>0.14749999999999999</v>
      </c>
      <c r="AA321" s="27">
        <f t="shared" si="1613"/>
        <v>0.26840000000000003</v>
      </c>
      <c r="AB321" s="27">
        <f t="shared" si="1502"/>
        <v>3.9399999999999998E-2</v>
      </c>
      <c r="AC321" s="27">
        <f t="shared" si="1614"/>
        <v>0.30780000000000002</v>
      </c>
      <c r="AD321" s="27"/>
      <c r="AE321" s="29">
        <v>5.1288</v>
      </c>
      <c r="AF321" s="52">
        <v>0.26840000000000003</v>
      </c>
      <c r="AG321" s="27">
        <f t="shared" si="1504"/>
        <v>7.7600000000000002E-2</v>
      </c>
      <c r="AH321" s="27">
        <f t="shared" si="1615"/>
        <v>0.34600000000000003</v>
      </c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9">
        <v>21.5671</v>
      </c>
      <c r="BC321" s="27">
        <f t="shared" si="1616"/>
        <v>0.14749999999999999</v>
      </c>
      <c r="BD321" s="27">
        <f t="shared" si="1617"/>
        <v>0.26840000000000003</v>
      </c>
      <c r="BE321" s="27">
        <f t="shared" si="1508"/>
        <v>3.8899999999999997E-2</v>
      </c>
      <c r="BF321" s="27">
        <f t="shared" si="1618"/>
        <v>0.30730000000000002</v>
      </c>
      <c r="BG321" s="27"/>
      <c r="BH321" s="29">
        <v>122.0384</v>
      </c>
      <c r="BI321" s="27">
        <v>0.1</v>
      </c>
      <c r="BJ321" s="27">
        <f t="shared" si="1619"/>
        <v>0.26840000000000003</v>
      </c>
      <c r="BK321" s="27">
        <f t="shared" si="1511"/>
        <v>2.6499999999999999E-2</v>
      </c>
      <c r="BL321" s="27">
        <f t="shared" si="1620"/>
        <v>0.29490000000000005</v>
      </c>
      <c r="BM321" s="27"/>
      <c r="BN321" s="27"/>
      <c r="BO321" s="27"/>
      <c r="BP321" s="27"/>
      <c r="BQ321" s="27"/>
      <c r="BR321" s="27"/>
      <c r="BS321" s="27"/>
      <c r="BT321" s="127" t="s">
        <v>30</v>
      </c>
      <c r="BU321" s="127"/>
      <c r="BV321" s="127"/>
      <c r="BW321" s="127"/>
      <c r="BX321" s="127"/>
      <c r="BY321" s="31"/>
      <c r="BZ321" s="29">
        <v>5.1288</v>
      </c>
      <c r="CA321" s="27">
        <v>0</v>
      </c>
      <c r="CB321" s="27">
        <f t="shared" si="1621"/>
        <v>0.26840000000000003</v>
      </c>
      <c r="CC321" s="27">
        <f t="shared" si="1514"/>
        <v>7.7600000000000002E-2</v>
      </c>
      <c r="CD321" s="27">
        <f t="shared" si="1622"/>
        <v>0.34600000000000003</v>
      </c>
      <c r="CE321" s="28"/>
      <c r="CF321" s="29">
        <v>230.16990000000001</v>
      </c>
      <c r="CG321" s="27">
        <v>6.6199999999999995E-2</v>
      </c>
      <c r="CH321" s="27">
        <f t="shared" si="1623"/>
        <v>0.26840000000000003</v>
      </c>
      <c r="CI321" s="27">
        <f t="shared" si="1517"/>
        <v>1.5900000000000001E-2</v>
      </c>
      <c r="CJ321" s="27">
        <f t="shared" si="1624"/>
        <v>0.28430000000000005</v>
      </c>
      <c r="CK321" s="28"/>
      <c r="CL321" s="29">
        <v>1.9068000000000001</v>
      </c>
      <c r="CM321" s="27">
        <v>0</v>
      </c>
      <c r="CN321" s="27">
        <f t="shared" si="1519"/>
        <v>9.1499999999999998E-2</v>
      </c>
      <c r="CO321" s="27">
        <f t="shared" si="1625"/>
        <v>9.1499999999999998E-2</v>
      </c>
      <c r="CP321" s="28"/>
      <c r="CQ321" s="29">
        <v>2.1040999999999999</v>
      </c>
      <c r="CR321" s="27">
        <f t="shared" si="1650"/>
        <v>0</v>
      </c>
      <c r="CS321" s="27">
        <f t="shared" si="1650"/>
        <v>9.1499999999999998E-2</v>
      </c>
      <c r="CT321" s="27">
        <f t="shared" si="1627"/>
        <v>9.1499999999999998E-2</v>
      </c>
      <c r="CU321" s="28"/>
      <c r="CV321" s="29">
        <v>5.8520000000000003</v>
      </c>
      <c r="CW321" s="27">
        <f t="shared" si="1628"/>
        <v>0</v>
      </c>
      <c r="CX321" s="27">
        <f t="shared" si="1524"/>
        <v>7.1300000000000002E-2</v>
      </c>
      <c r="CY321" s="27">
        <f t="shared" si="1629"/>
        <v>7.1300000000000002E-2</v>
      </c>
      <c r="CZ321" s="28"/>
      <c r="DA321" s="29">
        <v>6.0492999999999997</v>
      </c>
      <c r="DB321" s="27">
        <f t="shared" si="1651"/>
        <v>0</v>
      </c>
      <c r="DC321" s="29">
        <f t="shared" si="1651"/>
        <v>7.1300000000000002E-2</v>
      </c>
      <c r="DD321" s="27">
        <f t="shared" si="1631"/>
        <v>7.1300000000000002E-2</v>
      </c>
      <c r="DE321" s="27"/>
      <c r="DF321" s="29">
        <v>22.290299999999998</v>
      </c>
      <c r="DG321" s="27">
        <f t="shared" si="1632"/>
        <v>0.14749999999999999</v>
      </c>
      <c r="DH321" s="27">
        <f t="shared" si="1633"/>
        <v>0</v>
      </c>
      <c r="DI321" s="27">
        <f t="shared" si="1530"/>
        <v>3.3599999999999998E-2</v>
      </c>
      <c r="DJ321" s="27">
        <f t="shared" si="1634"/>
        <v>3.3599999999999998E-2</v>
      </c>
      <c r="DK321" s="28"/>
      <c r="DL321" s="29">
        <v>22.4876</v>
      </c>
      <c r="DM321" s="27">
        <f t="shared" ref="DM321:DO322" si="1652">+DG321</f>
        <v>0.14749999999999999</v>
      </c>
      <c r="DN321" s="27">
        <f t="shared" si="1652"/>
        <v>0</v>
      </c>
      <c r="DO321" s="27">
        <f t="shared" si="1652"/>
        <v>3.3599999999999998E-2</v>
      </c>
      <c r="DP321" s="27">
        <f t="shared" si="1636"/>
        <v>3.3599999999999998E-2</v>
      </c>
      <c r="DQ321" s="27"/>
      <c r="DR321" s="29">
        <v>122.7616</v>
      </c>
      <c r="DS321" s="27">
        <f t="shared" si="1637"/>
        <v>0.1</v>
      </c>
      <c r="DT321" s="27">
        <f t="shared" si="1638"/>
        <v>0</v>
      </c>
      <c r="DU321" s="29">
        <f t="shared" si="1536"/>
        <v>2.1399999999999999E-2</v>
      </c>
      <c r="DV321" s="27">
        <f t="shared" si="1639"/>
        <v>2.1399999999999999E-2</v>
      </c>
      <c r="DW321" s="28"/>
      <c r="DX321" s="29">
        <v>122.9589</v>
      </c>
      <c r="DY321" s="27">
        <f t="shared" ref="DY321:EA322" si="1653">+DS321</f>
        <v>0.1</v>
      </c>
      <c r="DZ321" s="27">
        <f t="shared" si="1653"/>
        <v>0</v>
      </c>
      <c r="EA321" s="27">
        <f t="shared" si="1653"/>
        <v>2.1399999999999999E-2</v>
      </c>
      <c r="EB321" s="27">
        <f t="shared" si="1641"/>
        <v>2.1399999999999999E-2</v>
      </c>
      <c r="EC321" s="27"/>
      <c r="ED321" s="27"/>
      <c r="EE321" s="27"/>
      <c r="EF321" s="27"/>
      <c r="EG321" s="27"/>
      <c r="EH321" s="27"/>
      <c r="EI321" s="27"/>
      <c r="EJ321" s="127" t="s">
        <v>30</v>
      </c>
      <c r="EK321" s="127"/>
      <c r="EL321" s="127"/>
      <c r="EM321" s="127"/>
      <c r="EN321" s="127"/>
      <c r="EO321" s="31"/>
      <c r="EP321" s="29">
        <v>2.1040999999999999</v>
      </c>
      <c r="EQ321" s="27">
        <v>0</v>
      </c>
      <c r="ER321" s="27">
        <v>0</v>
      </c>
      <c r="ES321" s="27">
        <f t="shared" si="1540"/>
        <v>9.1499999999999998E-2</v>
      </c>
      <c r="ET321" s="27">
        <f t="shared" si="1642"/>
        <v>9.1499999999999998E-2</v>
      </c>
      <c r="EU321" s="31"/>
      <c r="EV321" s="29">
        <v>6.0492999999999997</v>
      </c>
      <c r="EW321" s="27">
        <v>0</v>
      </c>
      <c r="EX321" s="27">
        <v>0</v>
      </c>
      <c r="EY321" s="27">
        <f t="shared" si="1542"/>
        <v>7.1300000000000002E-2</v>
      </c>
      <c r="EZ321" s="27">
        <f t="shared" si="1643"/>
        <v>7.1300000000000002E-2</v>
      </c>
      <c r="FA321" s="31"/>
      <c r="FB321" s="29">
        <v>22.4876</v>
      </c>
      <c r="FC321" s="27">
        <v>0.14749999999999999</v>
      </c>
      <c r="FD321" s="27">
        <v>0</v>
      </c>
      <c r="FE321" s="27">
        <f t="shared" si="1544"/>
        <v>3.3599999999999998E-2</v>
      </c>
      <c r="FF321" s="27">
        <f t="shared" si="1644"/>
        <v>3.3599999999999998E-2</v>
      </c>
      <c r="FG321" s="31"/>
      <c r="FH321" s="29">
        <v>122.9589</v>
      </c>
      <c r="FI321" s="27">
        <v>0.1</v>
      </c>
      <c r="FJ321" s="27">
        <v>0</v>
      </c>
      <c r="FK321" s="27">
        <f t="shared" si="1546"/>
        <v>2.1399999999999999E-2</v>
      </c>
      <c r="FL321" s="27">
        <f t="shared" si="1645"/>
        <v>2.1399999999999999E-2</v>
      </c>
      <c r="FM321" s="31"/>
      <c r="FN321" s="32">
        <f t="shared" si="1646"/>
        <v>5</v>
      </c>
      <c r="FO321" s="32">
        <f t="shared" si="1647"/>
        <v>2017</v>
      </c>
    </row>
    <row r="322" spans="2:171" ht="15" x14ac:dyDescent="0.2">
      <c r="B322" s="32">
        <v>2017</v>
      </c>
      <c r="C322" s="32">
        <f t="shared" si="1601"/>
        <v>6</v>
      </c>
      <c r="D322" s="27"/>
      <c r="E322" s="29">
        <v>0.55889999999999995</v>
      </c>
      <c r="F322" s="52">
        <v>0.31309999999999999</v>
      </c>
      <c r="G322" s="27">
        <f t="shared" si="1602"/>
        <v>6.5699999999999995E-2</v>
      </c>
      <c r="H322" s="27">
        <f t="shared" si="1603"/>
        <v>0.37879999999999997</v>
      </c>
      <c r="I322" s="27"/>
      <c r="J322" s="29">
        <v>0.55889999999999995</v>
      </c>
      <c r="K322" s="27">
        <f t="shared" si="1604"/>
        <v>0.31309999999999999</v>
      </c>
      <c r="L322" s="27">
        <f t="shared" si="1605"/>
        <v>6.5699999999999995E-2</v>
      </c>
      <c r="M322" s="27">
        <f t="shared" si="1606"/>
        <v>0.37879999999999997</v>
      </c>
      <c r="N322" s="27"/>
      <c r="O322" s="29">
        <v>0.98629999999999995</v>
      </c>
      <c r="P322" s="27">
        <f t="shared" si="1607"/>
        <v>0.31309999999999999</v>
      </c>
      <c r="Q322" s="27">
        <f t="shared" si="1608"/>
        <v>9.9599999999999994E-2</v>
      </c>
      <c r="R322" s="27">
        <f t="shared" si="1609"/>
        <v>0.41269999999999996</v>
      </c>
      <c r="S322" s="27"/>
      <c r="T322" s="29">
        <v>4.9314999999999998</v>
      </c>
      <c r="U322" s="27">
        <f t="shared" si="1610"/>
        <v>0.31309999999999999</v>
      </c>
      <c r="V322" s="27">
        <f t="shared" si="1611"/>
        <v>7.8820000000000001E-2</v>
      </c>
      <c r="W322" s="27">
        <f t="shared" si="1612"/>
        <v>0.39191999999999999</v>
      </c>
      <c r="X322" s="27"/>
      <c r="Y322" s="29">
        <v>21.5671</v>
      </c>
      <c r="Z322" s="27">
        <v>0.14749999999999999</v>
      </c>
      <c r="AA322" s="27">
        <f t="shared" si="1613"/>
        <v>0.31309999999999999</v>
      </c>
      <c r="AB322" s="27">
        <f t="shared" si="1502"/>
        <v>3.9399999999999998E-2</v>
      </c>
      <c r="AC322" s="27">
        <f t="shared" si="1614"/>
        <v>0.35249999999999998</v>
      </c>
      <c r="AD322" s="27"/>
      <c r="AE322" s="29">
        <v>5.1288</v>
      </c>
      <c r="AF322" s="52">
        <v>0.31309999999999999</v>
      </c>
      <c r="AG322" s="27">
        <f t="shared" si="1504"/>
        <v>7.7600000000000002E-2</v>
      </c>
      <c r="AH322" s="27">
        <f t="shared" si="1615"/>
        <v>0.39069999999999999</v>
      </c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9">
        <v>21.5671</v>
      </c>
      <c r="BC322" s="27">
        <f t="shared" si="1616"/>
        <v>0.14749999999999999</v>
      </c>
      <c r="BD322" s="27">
        <f t="shared" si="1617"/>
        <v>0.31309999999999999</v>
      </c>
      <c r="BE322" s="27">
        <f t="shared" si="1508"/>
        <v>3.8899999999999997E-2</v>
      </c>
      <c r="BF322" s="27">
        <f t="shared" si="1618"/>
        <v>0.35199999999999998</v>
      </c>
      <c r="BG322" s="27"/>
      <c r="BH322" s="29">
        <v>122.0384</v>
      </c>
      <c r="BI322" s="27">
        <v>0.1</v>
      </c>
      <c r="BJ322" s="27">
        <f t="shared" si="1619"/>
        <v>0.31309999999999999</v>
      </c>
      <c r="BK322" s="27">
        <f t="shared" si="1511"/>
        <v>2.6499999999999999E-2</v>
      </c>
      <c r="BL322" s="27">
        <f t="shared" si="1620"/>
        <v>0.33960000000000001</v>
      </c>
      <c r="BM322" s="27"/>
      <c r="BN322" s="27"/>
      <c r="BO322" s="27"/>
      <c r="BP322" s="27"/>
      <c r="BQ322" s="27"/>
      <c r="BR322" s="27"/>
      <c r="BS322" s="27"/>
      <c r="BT322" s="127" t="s">
        <v>30</v>
      </c>
      <c r="BU322" s="127"/>
      <c r="BV322" s="127"/>
      <c r="BW322" s="127"/>
      <c r="BX322" s="127"/>
      <c r="BY322" s="31"/>
      <c r="BZ322" s="29">
        <v>5.1288</v>
      </c>
      <c r="CA322" s="27">
        <v>0</v>
      </c>
      <c r="CB322" s="27">
        <f t="shared" si="1621"/>
        <v>0.31309999999999999</v>
      </c>
      <c r="CC322" s="27">
        <f t="shared" si="1514"/>
        <v>7.7600000000000002E-2</v>
      </c>
      <c r="CD322" s="27">
        <f t="shared" si="1622"/>
        <v>0.39069999999999999</v>
      </c>
      <c r="CE322" s="28"/>
      <c r="CF322" s="29">
        <v>230.16990000000001</v>
      </c>
      <c r="CG322" s="27">
        <v>6.6199999999999995E-2</v>
      </c>
      <c r="CH322" s="27">
        <f t="shared" si="1623"/>
        <v>0.31309999999999999</v>
      </c>
      <c r="CI322" s="27">
        <f t="shared" si="1517"/>
        <v>1.5900000000000001E-2</v>
      </c>
      <c r="CJ322" s="27">
        <f t="shared" si="1624"/>
        <v>0.32900000000000001</v>
      </c>
      <c r="CK322" s="28"/>
      <c r="CL322" s="29">
        <v>1.9068000000000001</v>
      </c>
      <c r="CM322" s="27">
        <v>0</v>
      </c>
      <c r="CN322" s="27">
        <f t="shared" si="1519"/>
        <v>9.1499999999999998E-2</v>
      </c>
      <c r="CO322" s="27">
        <f t="shared" si="1625"/>
        <v>9.1499999999999998E-2</v>
      </c>
      <c r="CP322" s="28"/>
      <c r="CQ322" s="29">
        <v>2.1040999999999999</v>
      </c>
      <c r="CR322" s="27">
        <f t="shared" si="1650"/>
        <v>0</v>
      </c>
      <c r="CS322" s="27">
        <f t="shared" si="1650"/>
        <v>9.1499999999999998E-2</v>
      </c>
      <c r="CT322" s="27">
        <f t="shared" si="1627"/>
        <v>9.1499999999999998E-2</v>
      </c>
      <c r="CU322" s="28"/>
      <c r="CV322" s="29">
        <v>5.8520000000000003</v>
      </c>
      <c r="CW322" s="27">
        <f t="shared" si="1628"/>
        <v>0</v>
      </c>
      <c r="CX322" s="27">
        <f t="shared" si="1524"/>
        <v>7.1300000000000002E-2</v>
      </c>
      <c r="CY322" s="27">
        <f t="shared" si="1629"/>
        <v>7.1300000000000002E-2</v>
      </c>
      <c r="CZ322" s="28"/>
      <c r="DA322" s="29">
        <v>6.0492999999999997</v>
      </c>
      <c r="DB322" s="27">
        <f t="shared" si="1651"/>
        <v>0</v>
      </c>
      <c r="DC322" s="29">
        <f t="shared" si="1651"/>
        <v>7.1300000000000002E-2</v>
      </c>
      <c r="DD322" s="27">
        <f t="shared" si="1631"/>
        <v>7.1300000000000002E-2</v>
      </c>
      <c r="DE322" s="27"/>
      <c r="DF322" s="29">
        <v>22.290299999999998</v>
      </c>
      <c r="DG322" s="27">
        <f t="shared" si="1632"/>
        <v>0.14749999999999999</v>
      </c>
      <c r="DH322" s="27">
        <f t="shared" si="1633"/>
        <v>0</v>
      </c>
      <c r="DI322" s="27">
        <f t="shared" si="1530"/>
        <v>3.3599999999999998E-2</v>
      </c>
      <c r="DJ322" s="27">
        <f t="shared" si="1634"/>
        <v>3.3599999999999998E-2</v>
      </c>
      <c r="DK322" s="28"/>
      <c r="DL322" s="29">
        <v>22.4876</v>
      </c>
      <c r="DM322" s="27">
        <f t="shared" si="1652"/>
        <v>0.14749999999999999</v>
      </c>
      <c r="DN322" s="27">
        <f t="shared" si="1652"/>
        <v>0</v>
      </c>
      <c r="DO322" s="27">
        <f t="shared" si="1652"/>
        <v>3.3599999999999998E-2</v>
      </c>
      <c r="DP322" s="27">
        <f t="shared" si="1636"/>
        <v>3.3599999999999998E-2</v>
      </c>
      <c r="DQ322" s="27"/>
      <c r="DR322" s="29">
        <v>122.7616</v>
      </c>
      <c r="DS322" s="27">
        <f t="shared" si="1637"/>
        <v>0.1</v>
      </c>
      <c r="DT322" s="27">
        <f t="shared" si="1638"/>
        <v>0</v>
      </c>
      <c r="DU322" s="29">
        <f t="shared" si="1536"/>
        <v>2.1399999999999999E-2</v>
      </c>
      <c r="DV322" s="27">
        <f t="shared" si="1639"/>
        <v>2.1399999999999999E-2</v>
      </c>
      <c r="DW322" s="28"/>
      <c r="DX322" s="29">
        <v>122.9589</v>
      </c>
      <c r="DY322" s="27">
        <f t="shared" si="1653"/>
        <v>0.1</v>
      </c>
      <c r="DZ322" s="27">
        <f t="shared" si="1653"/>
        <v>0</v>
      </c>
      <c r="EA322" s="27">
        <f t="shared" si="1653"/>
        <v>2.1399999999999999E-2</v>
      </c>
      <c r="EB322" s="27">
        <f t="shared" si="1641"/>
        <v>2.1399999999999999E-2</v>
      </c>
      <c r="EC322" s="27"/>
      <c r="ED322" s="27"/>
      <c r="EE322" s="27"/>
      <c r="EF322" s="27"/>
      <c r="EG322" s="27"/>
      <c r="EH322" s="27"/>
      <c r="EI322" s="27"/>
      <c r="EJ322" s="127" t="s">
        <v>30</v>
      </c>
      <c r="EK322" s="127"/>
      <c r="EL322" s="127"/>
      <c r="EM322" s="127"/>
      <c r="EN322" s="127"/>
      <c r="EO322" s="31"/>
      <c r="EP322" s="29">
        <v>2.1040999999999999</v>
      </c>
      <c r="EQ322" s="27">
        <v>0</v>
      </c>
      <c r="ER322" s="27">
        <v>0</v>
      </c>
      <c r="ES322" s="27">
        <f t="shared" si="1540"/>
        <v>9.1499999999999998E-2</v>
      </c>
      <c r="ET322" s="27">
        <f t="shared" si="1642"/>
        <v>9.1499999999999998E-2</v>
      </c>
      <c r="EU322" s="31"/>
      <c r="EV322" s="29">
        <v>6.0492999999999997</v>
      </c>
      <c r="EW322" s="27">
        <v>0</v>
      </c>
      <c r="EX322" s="27">
        <v>0</v>
      </c>
      <c r="EY322" s="27">
        <f t="shared" si="1542"/>
        <v>7.1300000000000002E-2</v>
      </c>
      <c r="EZ322" s="27">
        <f t="shared" si="1643"/>
        <v>7.1300000000000002E-2</v>
      </c>
      <c r="FA322" s="31"/>
      <c r="FB322" s="29">
        <v>22.4876</v>
      </c>
      <c r="FC322" s="27">
        <v>0.14749999999999999</v>
      </c>
      <c r="FD322" s="27">
        <v>0</v>
      </c>
      <c r="FE322" s="27">
        <f t="shared" si="1544"/>
        <v>3.3599999999999998E-2</v>
      </c>
      <c r="FF322" s="27">
        <f t="shared" si="1644"/>
        <v>3.3599999999999998E-2</v>
      </c>
      <c r="FG322" s="31"/>
      <c r="FH322" s="29">
        <v>122.9589</v>
      </c>
      <c r="FI322" s="27">
        <v>0.1</v>
      </c>
      <c r="FJ322" s="27">
        <v>0</v>
      </c>
      <c r="FK322" s="27">
        <f t="shared" si="1546"/>
        <v>2.1399999999999999E-2</v>
      </c>
      <c r="FL322" s="27">
        <f t="shared" si="1645"/>
        <v>2.1399999999999999E-2</v>
      </c>
      <c r="FM322" s="31"/>
      <c r="FN322" s="32">
        <f t="shared" si="1646"/>
        <v>6</v>
      </c>
      <c r="FO322" s="32">
        <f t="shared" si="1647"/>
        <v>2017</v>
      </c>
    </row>
    <row r="323" spans="2:171" ht="15" x14ac:dyDescent="0.2">
      <c r="B323" s="32">
        <v>2017</v>
      </c>
      <c r="C323" s="32">
        <f t="shared" si="1601"/>
        <v>7</v>
      </c>
      <c r="D323" s="27"/>
      <c r="E323" s="29">
        <v>0.55889999999999995</v>
      </c>
      <c r="F323" s="52">
        <v>0.26019999999999999</v>
      </c>
      <c r="G323" s="27">
        <f t="shared" si="1602"/>
        <v>6.5699999999999995E-2</v>
      </c>
      <c r="H323" s="27">
        <f t="shared" ref="H323:H328" si="1654">(F323+G323)</f>
        <v>0.32589999999999997</v>
      </c>
      <c r="I323" s="27"/>
      <c r="J323" s="29">
        <v>0.55889999999999995</v>
      </c>
      <c r="K323" s="27">
        <f t="shared" ref="K323:K328" si="1655">+F323</f>
        <v>0.26019999999999999</v>
      </c>
      <c r="L323" s="27">
        <f t="shared" si="1605"/>
        <v>6.5699999999999995E-2</v>
      </c>
      <c r="M323" s="27">
        <f t="shared" ref="M323:M328" si="1656">(K323+L323)</f>
        <v>0.32589999999999997</v>
      </c>
      <c r="N323" s="27"/>
      <c r="O323" s="29">
        <v>0.98629999999999995</v>
      </c>
      <c r="P323" s="27">
        <f t="shared" ref="P323:P328" si="1657">+F323</f>
        <v>0.26019999999999999</v>
      </c>
      <c r="Q323" s="27">
        <f t="shared" si="1608"/>
        <v>9.9599999999999994E-2</v>
      </c>
      <c r="R323" s="27">
        <f t="shared" ref="R323:R328" si="1658">(P323+Q323)</f>
        <v>0.35980000000000001</v>
      </c>
      <c r="S323" s="27"/>
      <c r="T323" s="29">
        <v>4.9314999999999998</v>
      </c>
      <c r="U323" s="27">
        <f t="shared" ref="U323:U328" si="1659">+P323</f>
        <v>0.26019999999999999</v>
      </c>
      <c r="V323" s="27">
        <f t="shared" si="1611"/>
        <v>7.8820000000000001E-2</v>
      </c>
      <c r="W323" s="27">
        <f t="shared" ref="W323:W328" si="1660">(U323+V323)</f>
        <v>0.33901999999999999</v>
      </c>
      <c r="X323" s="27"/>
      <c r="Y323" s="29">
        <v>21.5671</v>
      </c>
      <c r="Z323" s="27">
        <v>0.14749999999999999</v>
      </c>
      <c r="AA323" s="27">
        <f t="shared" ref="AA323:AA328" si="1661">+U323</f>
        <v>0.26019999999999999</v>
      </c>
      <c r="AB323" s="27">
        <f t="shared" si="1502"/>
        <v>3.9399999999999998E-2</v>
      </c>
      <c r="AC323" s="27">
        <f t="shared" ref="AC323:AC328" si="1662">(AA323+AB323)</f>
        <v>0.29959999999999998</v>
      </c>
      <c r="AD323" s="27"/>
      <c r="AE323" s="29">
        <v>5.1288</v>
      </c>
      <c r="AF323" s="52">
        <v>0.26019999999999999</v>
      </c>
      <c r="AG323" s="27">
        <f t="shared" si="1504"/>
        <v>7.7600000000000002E-2</v>
      </c>
      <c r="AH323" s="27">
        <f t="shared" ref="AH323:AH328" si="1663">(AF323+AG323)</f>
        <v>0.33779999999999999</v>
      </c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9">
        <v>21.5671</v>
      </c>
      <c r="BC323" s="27">
        <f t="shared" si="1616"/>
        <v>0.14749999999999999</v>
      </c>
      <c r="BD323" s="27">
        <f t="shared" si="1617"/>
        <v>0.26019999999999999</v>
      </c>
      <c r="BE323" s="27">
        <f t="shared" si="1508"/>
        <v>3.8899999999999997E-2</v>
      </c>
      <c r="BF323" s="27">
        <f t="shared" ref="BF323:BF328" si="1664">(BD323+BE323)</f>
        <v>0.29909999999999998</v>
      </c>
      <c r="BG323" s="27"/>
      <c r="BH323" s="29">
        <v>122.0384</v>
      </c>
      <c r="BI323" s="27">
        <v>0.1</v>
      </c>
      <c r="BJ323" s="27">
        <f t="shared" ref="BJ323:BJ328" si="1665">+BD323</f>
        <v>0.26019999999999999</v>
      </c>
      <c r="BK323" s="27">
        <f t="shared" si="1511"/>
        <v>2.6499999999999999E-2</v>
      </c>
      <c r="BL323" s="27">
        <f t="shared" ref="BL323:BL328" si="1666">(BJ323+BK323)</f>
        <v>0.28670000000000001</v>
      </c>
      <c r="BM323" s="27"/>
      <c r="BN323" s="27"/>
      <c r="BO323" s="27"/>
      <c r="BP323" s="27"/>
      <c r="BQ323" s="27"/>
      <c r="BR323" s="27"/>
      <c r="BS323" s="27"/>
      <c r="BT323" s="127" t="s">
        <v>30</v>
      </c>
      <c r="BU323" s="127"/>
      <c r="BV323" s="127"/>
      <c r="BW323" s="127"/>
      <c r="BX323" s="127"/>
      <c r="BY323" s="31"/>
      <c r="BZ323" s="29">
        <v>5.1288</v>
      </c>
      <c r="CA323" s="27">
        <v>0</v>
      </c>
      <c r="CB323" s="27">
        <f t="shared" ref="CB323:CB328" si="1667">+BJ323</f>
        <v>0.26019999999999999</v>
      </c>
      <c r="CC323" s="27">
        <f t="shared" si="1514"/>
        <v>7.7600000000000002E-2</v>
      </c>
      <c r="CD323" s="27">
        <f t="shared" ref="CD323:CD328" si="1668">CB323+CC323</f>
        <v>0.33779999999999999</v>
      </c>
      <c r="CE323" s="28"/>
      <c r="CF323" s="29">
        <v>230.16990000000001</v>
      </c>
      <c r="CG323" s="27">
        <v>6.6199999999999995E-2</v>
      </c>
      <c r="CH323" s="27">
        <f t="shared" ref="CH323:CH328" si="1669">CB323</f>
        <v>0.26019999999999999</v>
      </c>
      <c r="CI323" s="27">
        <f t="shared" si="1517"/>
        <v>1.5900000000000001E-2</v>
      </c>
      <c r="CJ323" s="27">
        <f t="shared" ref="CJ323:CJ328" si="1670">CH323+CI323</f>
        <v>0.27610000000000001</v>
      </c>
      <c r="CK323" s="28"/>
      <c r="CL323" s="29">
        <v>1.9068000000000001</v>
      </c>
      <c r="CM323" s="27">
        <v>0</v>
      </c>
      <c r="CN323" s="27">
        <f t="shared" si="1519"/>
        <v>9.1499999999999998E-2</v>
      </c>
      <c r="CO323" s="27">
        <f t="shared" ref="CO323:CO328" si="1671">(CM323+CN323)</f>
        <v>9.1499999999999998E-2</v>
      </c>
      <c r="CP323" s="28"/>
      <c r="CQ323" s="29">
        <v>2.1040999999999999</v>
      </c>
      <c r="CR323" s="27">
        <f t="shared" ref="CR323:CS325" si="1672">+CM323</f>
        <v>0</v>
      </c>
      <c r="CS323" s="27">
        <f t="shared" si="1672"/>
        <v>9.1499999999999998E-2</v>
      </c>
      <c r="CT323" s="27">
        <f t="shared" ref="CT323:CT328" si="1673">(CR323+CS323)</f>
        <v>9.1499999999999998E-2</v>
      </c>
      <c r="CU323" s="28"/>
      <c r="CV323" s="29">
        <v>5.8520000000000003</v>
      </c>
      <c r="CW323" s="27">
        <f t="shared" ref="CW323:CW328" si="1674">+CR323</f>
        <v>0</v>
      </c>
      <c r="CX323" s="27">
        <f t="shared" si="1524"/>
        <v>7.1300000000000002E-2</v>
      </c>
      <c r="CY323" s="27">
        <f t="shared" ref="CY323:CY328" si="1675">(CW323+CX323)</f>
        <v>7.1300000000000002E-2</v>
      </c>
      <c r="CZ323" s="28"/>
      <c r="DA323" s="29">
        <v>6.0492999999999997</v>
      </c>
      <c r="DB323" s="27">
        <f t="shared" ref="DB323:DC325" si="1676">+CW323</f>
        <v>0</v>
      </c>
      <c r="DC323" s="29">
        <f t="shared" si="1676"/>
        <v>7.1300000000000002E-2</v>
      </c>
      <c r="DD323" s="27">
        <f t="shared" ref="DD323:DD328" si="1677">(DB323+DC323)</f>
        <v>7.1300000000000002E-2</v>
      </c>
      <c r="DE323" s="27"/>
      <c r="DF323" s="29">
        <v>22.290299999999998</v>
      </c>
      <c r="DG323" s="27">
        <f t="shared" ref="DG323:DG328" si="1678">+BC323</f>
        <v>0.14749999999999999</v>
      </c>
      <c r="DH323" s="27">
        <f t="shared" ref="DH323:DH328" si="1679">+DB323</f>
        <v>0</v>
      </c>
      <c r="DI323" s="27">
        <f t="shared" si="1530"/>
        <v>3.3599999999999998E-2</v>
      </c>
      <c r="DJ323" s="27">
        <f t="shared" ref="DJ323:DJ328" si="1680">(DH323+DI323)</f>
        <v>3.3599999999999998E-2</v>
      </c>
      <c r="DK323" s="28"/>
      <c r="DL323" s="29">
        <v>22.4876</v>
      </c>
      <c r="DM323" s="27">
        <f t="shared" ref="DM323:DO324" si="1681">+DG323</f>
        <v>0.14749999999999999</v>
      </c>
      <c r="DN323" s="27">
        <f t="shared" si="1681"/>
        <v>0</v>
      </c>
      <c r="DO323" s="27">
        <f t="shared" si="1681"/>
        <v>3.3599999999999998E-2</v>
      </c>
      <c r="DP323" s="27">
        <f t="shared" ref="DP323:DP328" si="1682">(DN323+DO323)</f>
        <v>3.3599999999999998E-2</v>
      </c>
      <c r="DQ323" s="27"/>
      <c r="DR323" s="29">
        <v>122.7616</v>
      </c>
      <c r="DS323" s="27">
        <f t="shared" ref="DS323:DS328" si="1683">+BI323</f>
        <v>0.1</v>
      </c>
      <c r="DT323" s="27">
        <f t="shared" ref="DT323:DT328" si="1684">+DN323</f>
        <v>0</v>
      </c>
      <c r="DU323" s="29">
        <f t="shared" si="1536"/>
        <v>2.1399999999999999E-2</v>
      </c>
      <c r="DV323" s="27">
        <f t="shared" ref="DV323:DV328" si="1685">(DT323+DU323)</f>
        <v>2.1399999999999999E-2</v>
      </c>
      <c r="DW323" s="28"/>
      <c r="DX323" s="29">
        <v>122.9589</v>
      </c>
      <c r="DY323" s="27">
        <f t="shared" ref="DY323:EA324" si="1686">+DS323</f>
        <v>0.1</v>
      </c>
      <c r="DZ323" s="27">
        <f t="shared" si="1686"/>
        <v>0</v>
      </c>
      <c r="EA323" s="27">
        <f t="shared" si="1686"/>
        <v>2.1399999999999999E-2</v>
      </c>
      <c r="EB323" s="27">
        <f t="shared" ref="EB323:EB328" si="1687">(DZ323+EA323)</f>
        <v>2.1399999999999999E-2</v>
      </c>
      <c r="EC323" s="27"/>
      <c r="ED323" s="27"/>
      <c r="EE323" s="27"/>
      <c r="EF323" s="27"/>
      <c r="EG323" s="27"/>
      <c r="EH323" s="27"/>
      <c r="EI323" s="27"/>
      <c r="EJ323" s="127" t="s">
        <v>30</v>
      </c>
      <c r="EK323" s="127"/>
      <c r="EL323" s="127"/>
      <c r="EM323" s="127"/>
      <c r="EN323" s="127"/>
      <c r="EO323" s="31"/>
      <c r="EP323" s="29">
        <v>2.1040999999999999</v>
      </c>
      <c r="EQ323" s="27">
        <v>0</v>
      </c>
      <c r="ER323" s="27">
        <v>0</v>
      </c>
      <c r="ES323" s="27">
        <f t="shared" si="1540"/>
        <v>9.1499999999999998E-2</v>
      </c>
      <c r="ET323" s="27">
        <f t="shared" ref="ET323:ET328" si="1688">ER323+ES323</f>
        <v>9.1499999999999998E-2</v>
      </c>
      <c r="EU323" s="31"/>
      <c r="EV323" s="29">
        <v>6.0492999999999997</v>
      </c>
      <c r="EW323" s="27">
        <v>0</v>
      </c>
      <c r="EX323" s="27">
        <v>0</v>
      </c>
      <c r="EY323" s="27">
        <f t="shared" si="1542"/>
        <v>7.1300000000000002E-2</v>
      </c>
      <c r="EZ323" s="27">
        <f t="shared" ref="EZ323:EZ328" si="1689">EX323+EY323</f>
        <v>7.1300000000000002E-2</v>
      </c>
      <c r="FA323" s="31"/>
      <c r="FB323" s="29">
        <v>22.4876</v>
      </c>
      <c r="FC323" s="27">
        <v>0.14749999999999999</v>
      </c>
      <c r="FD323" s="27">
        <v>0</v>
      </c>
      <c r="FE323" s="27">
        <f t="shared" si="1544"/>
        <v>3.3599999999999998E-2</v>
      </c>
      <c r="FF323" s="27">
        <f t="shared" ref="FF323:FF328" si="1690">FD323+FE323</f>
        <v>3.3599999999999998E-2</v>
      </c>
      <c r="FG323" s="31"/>
      <c r="FH323" s="29">
        <v>122.9589</v>
      </c>
      <c r="FI323" s="27">
        <v>0.1</v>
      </c>
      <c r="FJ323" s="27">
        <v>0</v>
      </c>
      <c r="FK323" s="27">
        <f t="shared" si="1546"/>
        <v>2.1399999999999999E-2</v>
      </c>
      <c r="FL323" s="27">
        <f t="shared" ref="FL323:FL328" si="1691">FJ323+FK323</f>
        <v>2.1399999999999999E-2</v>
      </c>
      <c r="FM323" s="31"/>
      <c r="FN323" s="32">
        <f t="shared" si="1646"/>
        <v>7</v>
      </c>
      <c r="FO323" s="32">
        <f t="shared" si="1647"/>
        <v>2017</v>
      </c>
    </row>
    <row r="324" spans="2:171" ht="15" x14ac:dyDescent="0.2">
      <c r="B324" s="32">
        <v>2017</v>
      </c>
      <c r="C324" s="32">
        <f t="shared" si="1601"/>
        <v>8</v>
      </c>
      <c r="D324" s="27"/>
      <c r="E324" s="29">
        <v>0.55889999999999995</v>
      </c>
      <c r="F324" s="52">
        <v>0.27650000000000002</v>
      </c>
      <c r="G324" s="27">
        <f t="shared" si="1602"/>
        <v>6.5699999999999995E-2</v>
      </c>
      <c r="H324" s="27">
        <f t="shared" si="1654"/>
        <v>0.3422</v>
      </c>
      <c r="I324" s="27"/>
      <c r="J324" s="29">
        <v>0.55889999999999995</v>
      </c>
      <c r="K324" s="27">
        <f t="shared" si="1655"/>
        <v>0.27650000000000002</v>
      </c>
      <c r="L324" s="27">
        <f t="shared" si="1605"/>
        <v>6.5699999999999995E-2</v>
      </c>
      <c r="M324" s="27">
        <f t="shared" si="1656"/>
        <v>0.3422</v>
      </c>
      <c r="N324" s="27"/>
      <c r="O324" s="29">
        <v>0.98629999999999995</v>
      </c>
      <c r="P324" s="27">
        <f t="shared" si="1657"/>
        <v>0.27650000000000002</v>
      </c>
      <c r="Q324" s="27">
        <f t="shared" si="1608"/>
        <v>9.9599999999999994E-2</v>
      </c>
      <c r="R324" s="27">
        <f t="shared" si="1658"/>
        <v>0.37609999999999999</v>
      </c>
      <c r="S324" s="27"/>
      <c r="T324" s="29">
        <v>4.9314999999999998</v>
      </c>
      <c r="U324" s="27">
        <f t="shared" si="1659"/>
        <v>0.27650000000000002</v>
      </c>
      <c r="V324" s="27">
        <f t="shared" si="1611"/>
        <v>7.8820000000000001E-2</v>
      </c>
      <c r="W324" s="27">
        <f t="shared" si="1660"/>
        <v>0.35532000000000002</v>
      </c>
      <c r="X324" s="27"/>
      <c r="Y324" s="29">
        <v>21.5671</v>
      </c>
      <c r="Z324" s="27">
        <v>0.14749999999999999</v>
      </c>
      <c r="AA324" s="27">
        <f t="shared" si="1661"/>
        <v>0.27650000000000002</v>
      </c>
      <c r="AB324" s="27">
        <f t="shared" si="1502"/>
        <v>3.9399999999999998E-2</v>
      </c>
      <c r="AC324" s="27">
        <f t="shared" si="1662"/>
        <v>0.31590000000000001</v>
      </c>
      <c r="AD324" s="27"/>
      <c r="AE324" s="29">
        <v>5.1288</v>
      </c>
      <c r="AF324" s="52">
        <v>0.27650000000000002</v>
      </c>
      <c r="AG324" s="27">
        <f t="shared" si="1504"/>
        <v>7.7600000000000002E-2</v>
      </c>
      <c r="AH324" s="27">
        <f t="shared" si="1663"/>
        <v>0.35410000000000003</v>
      </c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9">
        <v>21.5671</v>
      </c>
      <c r="BC324" s="27">
        <f t="shared" si="1616"/>
        <v>0.14749999999999999</v>
      </c>
      <c r="BD324" s="27">
        <f t="shared" si="1617"/>
        <v>0.27650000000000002</v>
      </c>
      <c r="BE324" s="27">
        <f t="shared" si="1508"/>
        <v>3.8899999999999997E-2</v>
      </c>
      <c r="BF324" s="27">
        <f t="shared" si="1664"/>
        <v>0.31540000000000001</v>
      </c>
      <c r="BG324" s="27"/>
      <c r="BH324" s="29">
        <v>122.0384</v>
      </c>
      <c r="BI324" s="27">
        <v>0.1</v>
      </c>
      <c r="BJ324" s="27">
        <f t="shared" si="1665"/>
        <v>0.27650000000000002</v>
      </c>
      <c r="BK324" s="27">
        <f t="shared" si="1511"/>
        <v>2.6499999999999999E-2</v>
      </c>
      <c r="BL324" s="27">
        <f t="shared" si="1666"/>
        <v>0.30300000000000005</v>
      </c>
      <c r="BM324" s="27"/>
      <c r="BN324" s="27"/>
      <c r="BO324" s="27"/>
      <c r="BP324" s="27"/>
      <c r="BQ324" s="27"/>
      <c r="BR324" s="27"/>
      <c r="BS324" s="27"/>
      <c r="BT324" s="127" t="s">
        <v>30</v>
      </c>
      <c r="BU324" s="127"/>
      <c r="BV324" s="127"/>
      <c r="BW324" s="127"/>
      <c r="BX324" s="127"/>
      <c r="BY324" s="31"/>
      <c r="BZ324" s="29">
        <v>5.1288</v>
      </c>
      <c r="CA324" s="27">
        <v>0</v>
      </c>
      <c r="CB324" s="27">
        <f t="shared" si="1667"/>
        <v>0.27650000000000002</v>
      </c>
      <c r="CC324" s="27">
        <f t="shared" si="1514"/>
        <v>7.7600000000000002E-2</v>
      </c>
      <c r="CD324" s="27">
        <f t="shared" si="1668"/>
        <v>0.35410000000000003</v>
      </c>
      <c r="CE324" s="28"/>
      <c r="CF324" s="29">
        <v>230.16990000000001</v>
      </c>
      <c r="CG324" s="27">
        <v>6.6199999999999995E-2</v>
      </c>
      <c r="CH324" s="27">
        <f t="shared" si="1669"/>
        <v>0.27650000000000002</v>
      </c>
      <c r="CI324" s="27">
        <f t="shared" si="1517"/>
        <v>1.5900000000000001E-2</v>
      </c>
      <c r="CJ324" s="27">
        <f t="shared" si="1670"/>
        <v>0.29240000000000005</v>
      </c>
      <c r="CK324" s="28"/>
      <c r="CL324" s="29">
        <v>1.9068000000000001</v>
      </c>
      <c r="CM324" s="27">
        <v>0</v>
      </c>
      <c r="CN324" s="27">
        <f t="shared" si="1519"/>
        <v>9.1499999999999998E-2</v>
      </c>
      <c r="CO324" s="27">
        <f t="shared" si="1671"/>
        <v>9.1499999999999998E-2</v>
      </c>
      <c r="CP324" s="28"/>
      <c r="CQ324" s="29">
        <v>2.1040999999999999</v>
      </c>
      <c r="CR324" s="27">
        <f t="shared" si="1672"/>
        <v>0</v>
      </c>
      <c r="CS324" s="27">
        <f t="shared" si="1672"/>
        <v>9.1499999999999998E-2</v>
      </c>
      <c r="CT324" s="27">
        <f t="shared" si="1673"/>
        <v>9.1499999999999998E-2</v>
      </c>
      <c r="CU324" s="28"/>
      <c r="CV324" s="29">
        <v>5.8520000000000003</v>
      </c>
      <c r="CW324" s="27">
        <f t="shared" si="1674"/>
        <v>0</v>
      </c>
      <c r="CX324" s="27">
        <f t="shared" si="1524"/>
        <v>7.1300000000000002E-2</v>
      </c>
      <c r="CY324" s="27">
        <f t="shared" si="1675"/>
        <v>7.1300000000000002E-2</v>
      </c>
      <c r="CZ324" s="28"/>
      <c r="DA324" s="29">
        <v>6.0492999999999997</v>
      </c>
      <c r="DB324" s="27">
        <f t="shared" si="1676"/>
        <v>0</v>
      </c>
      <c r="DC324" s="29">
        <f t="shared" si="1676"/>
        <v>7.1300000000000002E-2</v>
      </c>
      <c r="DD324" s="27">
        <f t="shared" si="1677"/>
        <v>7.1300000000000002E-2</v>
      </c>
      <c r="DE324" s="27"/>
      <c r="DF324" s="29">
        <v>22.290299999999998</v>
      </c>
      <c r="DG324" s="27">
        <f t="shared" si="1678"/>
        <v>0.14749999999999999</v>
      </c>
      <c r="DH324" s="27">
        <f t="shared" si="1679"/>
        <v>0</v>
      </c>
      <c r="DI324" s="27">
        <f t="shared" si="1530"/>
        <v>3.3599999999999998E-2</v>
      </c>
      <c r="DJ324" s="27">
        <f t="shared" si="1680"/>
        <v>3.3599999999999998E-2</v>
      </c>
      <c r="DK324" s="28"/>
      <c r="DL324" s="29">
        <v>22.4876</v>
      </c>
      <c r="DM324" s="27">
        <f t="shared" si="1681"/>
        <v>0.14749999999999999</v>
      </c>
      <c r="DN324" s="27">
        <f t="shared" si="1681"/>
        <v>0</v>
      </c>
      <c r="DO324" s="27">
        <f t="shared" si="1681"/>
        <v>3.3599999999999998E-2</v>
      </c>
      <c r="DP324" s="27">
        <f t="shared" si="1682"/>
        <v>3.3599999999999998E-2</v>
      </c>
      <c r="DQ324" s="27"/>
      <c r="DR324" s="29">
        <v>122.7616</v>
      </c>
      <c r="DS324" s="27">
        <f t="shared" si="1683"/>
        <v>0.1</v>
      </c>
      <c r="DT324" s="27">
        <f t="shared" si="1684"/>
        <v>0</v>
      </c>
      <c r="DU324" s="29">
        <f t="shared" si="1536"/>
        <v>2.1399999999999999E-2</v>
      </c>
      <c r="DV324" s="27">
        <f t="shared" si="1685"/>
        <v>2.1399999999999999E-2</v>
      </c>
      <c r="DW324" s="28"/>
      <c r="DX324" s="29">
        <v>122.9589</v>
      </c>
      <c r="DY324" s="27">
        <f t="shared" si="1686"/>
        <v>0.1</v>
      </c>
      <c r="DZ324" s="27">
        <f t="shared" si="1686"/>
        <v>0</v>
      </c>
      <c r="EA324" s="27">
        <f t="shared" si="1686"/>
        <v>2.1399999999999999E-2</v>
      </c>
      <c r="EB324" s="27">
        <f t="shared" si="1687"/>
        <v>2.1399999999999999E-2</v>
      </c>
      <c r="EC324" s="27"/>
      <c r="ED324" s="27"/>
      <c r="EE324" s="27"/>
      <c r="EF324" s="27"/>
      <c r="EG324" s="27"/>
      <c r="EH324" s="27"/>
      <c r="EI324" s="27"/>
      <c r="EJ324" s="127" t="s">
        <v>30</v>
      </c>
      <c r="EK324" s="127"/>
      <c r="EL324" s="127"/>
      <c r="EM324" s="127"/>
      <c r="EN324" s="127"/>
      <c r="EO324" s="31"/>
      <c r="EP324" s="29">
        <v>2.1040999999999999</v>
      </c>
      <c r="EQ324" s="27">
        <v>0</v>
      </c>
      <c r="ER324" s="27">
        <v>0</v>
      </c>
      <c r="ES324" s="27">
        <f t="shared" si="1540"/>
        <v>9.1499999999999998E-2</v>
      </c>
      <c r="ET324" s="27">
        <f t="shared" si="1688"/>
        <v>9.1499999999999998E-2</v>
      </c>
      <c r="EU324" s="31"/>
      <c r="EV324" s="29">
        <v>6.0492999999999997</v>
      </c>
      <c r="EW324" s="27">
        <v>0</v>
      </c>
      <c r="EX324" s="27">
        <v>0</v>
      </c>
      <c r="EY324" s="27">
        <f t="shared" si="1542"/>
        <v>7.1300000000000002E-2</v>
      </c>
      <c r="EZ324" s="27">
        <f t="shared" si="1689"/>
        <v>7.1300000000000002E-2</v>
      </c>
      <c r="FA324" s="31"/>
      <c r="FB324" s="29">
        <v>22.4876</v>
      </c>
      <c r="FC324" s="27">
        <v>0.14749999999999999</v>
      </c>
      <c r="FD324" s="27">
        <v>0</v>
      </c>
      <c r="FE324" s="27">
        <f t="shared" si="1544"/>
        <v>3.3599999999999998E-2</v>
      </c>
      <c r="FF324" s="27">
        <f t="shared" si="1690"/>
        <v>3.3599999999999998E-2</v>
      </c>
      <c r="FG324" s="31"/>
      <c r="FH324" s="29">
        <v>122.9589</v>
      </c>
      <c r="FI324" s="27">
        <v>0.1</v>
      </c>
      <c r="FJ324" s="27">
        <v>0</v>
      </c>
      <c r="FK324" s="27">
        <f t="shared" si="1546"/>
        <v>2.1399999999999999E-2</v>
      </c>
      <c r="FL324" s="27">
        <f t="shared" si="1691"/>
        <v>2.1399999999999999E-2</v>
      </c>
      <c r="FM324" s="31"/>
      <c r="FN324" s="32">
        <f t="shared" si="1646"/>
        <v>8</v>
      </c>
      <c r="FO324" s="32">
        <f t="shared" si="1647"/>
        <v>2017</v>
      </c>
    </row>
    <row r="325" spans="2:171" ht="15" x14ac:dyDescent="0.2">
      <c r="B325" s="32">
        <v>2017</v>
      </c>
      <c r="C325" s="32">
        <f t="shared" si="1601"/>
        <v>9</v>
      </c>
      <c r="D325" s="27"/>
      <c r="E325" s="29">
        <v>0.55889999999999995</v>
      </c>
      <c r="F325" s="52">
        <v>0.26240000000000002</v>
      </c>
      <c r="G325" s="27">
        <f t="shared" si="1602"/>
        <v>6.5699999999999995E-2</v>
      </c>
      <c r="H325" s="27">
        <f t="shared" si="1654"/>
        <v>0.3281</v>
      </c>
      <c r="I325" s="27"/>
      <c r="J325" s="29">
        <v>0.55889999999999995</v>
      </c>
      <c r="K325" s="27">
        <f t="shared" si="1655"/>
        <v>0.26240000000000002</v>
      </c>
      <c r="L325" s="27">
        <f t="shared" si="1605"/>
        <v>6.5699999999999995E-2</v>
      </c>
      <c r="M325" s="27">
        <f t="shared" si="1656"/>
        <v>0.3281</v>
      </c>
      <c r="N325" s="27"/>
      <c r="O325" s="29">
        <v>0.98629999999999995</v>
      </c>
      <c r="P325" s="27">
        <f t="shared" si="1657"/>
        <v>0.26240000000000002</v>
      </c>
      <c r="Q325" s="27">
        <f t="shared" si="1608"/>
        <v>9.9599999999999994E-2</v>
      </c>
      <c r="R325" s="27">
        <f t="shared" si="1658"/>
        <v>0.36199999999999999</v>
      </c>
      <c r="S325" s="27"/>
      <c r="T325" s="29">
        <v>4.9314999999999998</v>
      </c>
      <c r="U325" s="27">
        <f t="shared" si="1659"/>
        <v>0.26240000000000002</v>
      </c>
      <c r="V325" s="27">
        <f t="shared" si="1611"/>
        <v>7.8820000000000001E-2</v>
      </c>
      <c r="W325" s="27">
        <f t="shared" si="1660"/>
        <v>0.34122000000000002</v>
      </c>
      <c r="X325" s="27"/>
      <c r="Y325" s="29">
        <v>21.5671</v>
      </c>
      <c r="Z325" s="27">
        <v>0.14749999999999999</v>
      </c>
      <c r="AA325" s="27">
        <f t="shared" si="1661"/>
        <v>0.26240000000000002</v>
      </c>
      <c r="AB325" s="27">
        <f t="shared" si="1502"/>
        <v>3.9399999999999998E-2</v>
      </c>
      <c r="AC325" s="27">
        <f t="shared" si="1662"/>
        <v>0.30180000000000001</v>
      </c>
      <c r="AD325" s="27"/>
      <c r="AE325" s="29">
        <v>5.1288</v>
      </c>
      <c r="AF325" s="52">
        <v>0.26240000000000002</v>
      </c>
      <c r="AG325" s="27">
        <f t="shared" si="1504"/>
        <v>7.7600000000000002E-2</v>
      </c>
      <c r="AH325" s="27">
        <f t="shared" si="1663"/>
        <v>0.34</v>
      </c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9">
        <v>21.5671</v>
      </c>
      <c r="BC325" s="27">
        <f t="shared" si="1616"/>
        <v>0.14749999999999999</v>
      </c>
      <c r="BD325" s="27">
        <f t="shared" si="1617"/>
        <v>0.26240000000000002</v>
      </c>
      <c r="BE325" s="27">
        <f t="shared" si="1508"/>
        <v>3.8899999999999997E-2</v>
      </c>
      <c r="BF325" s="27">
        <f t="shared" si="1664"/>
        <v>0.30130000000000001</v>
      </c>
      <c r="BG325" s="27"/>
      <c r="BH325" s="29">
        <v>122.0384</v>
      </c>
      <c r="BI325" s="27">
        <v>0.1</v>
      </c>
      <c r="BJ325" s="27">
        <f t="shared" si="1665"/>
        <v>0.26240000000000002</v>
      </c>
      <c r="BK325" s="27">
        <f t="shared" si="1511"/>
        <v>2.6499999999999999E-2</v>
      </c>
      <c r="BL325" s="27">
        <f t="shared" si="1666"/>
        <v>0.28890000000000005</v>
      </c>
      <c r="BM325" s="27"/>
      <c r="BN325" s="27"/>
      <c r="BO325" s="27"/>
      <c r="BP325" s="27"/>
      <c r="BQ325" s="27"/>
      <c r="BR325" s="27"/>
      <c r="BS325" s="27"/>
      <c r="BT325" s="127" t="s">
        <v>30</v>
      </c>
      <c r="BU325" s="127"/>
      <c r="BV325" s="127"/>
      <c r="BW325" s="127"/>
      <c r="BX325" s="127"/>
      <c r="BY325" s="31"/>
      <c r="BZ325" s="29">
        <v>5.1288</v>
      </c>
      <c r="CA325" s="27">
        <v>0</v>
      </c>
      <c r="CB325" s="27">
        <f t="shared" si="1667"/>
        <v>0.26240000000000002</v>
      </c>
      <c r="CC325" s="27">
        <f t="shared" si="1514"/>
        <v>7.7600000000000002E-2</v>
      </c>
      <c r="CD325" s="27">
        <f t="shared" si="1668"/>
        <v>0.34</v>
      </c>
      <c r="CE325" s="28"/>
      <c r="CF325" s="29">
        <v>230.16990000000001</v>
      </c>
      <c r="CG325" s="27">
        <v>6.6199999999999995E-2</v>
      </c>
      <c r="CH325" s="27">
        <f t="shared" si="1669"/>
        <v>0.26240000000000002</v>
      </c>
      <c r="CI325" s="27">
        <f t="shared" si="1517"/>
        <v>1.5900000000000001E-2</v>
      </c>
      <c r="CJ325" s="27">
        <f t="shared" si="1670"/>
        <v>0.27830000000000005</v>
      </c>
      <c r="CK325" s="28"/>
      <c r="CL325" s="29">
        <v>1.9068000000000001</v>
      </c>
      <c r="CM325" s="27">
        <v>0</v>
      </c>
      <c r="CN325" s="27">
        <f t="shared" si="1519"/>
        <v>9.1499999999999998E-2</v>
      </c>
      <c r="CO325" s="27">
        <f t="shared" si="1671"/>
        <v>9.1499999999999998E-2</v>
      </c>
      <c r="CP325" s="28"/>
      <c r="CQ325" s="29">
        <v>2.1040999999999999</v>
      </c>
      <c r="CR325" s="27">
        <f t="shared" si="1672"/>
        <v>0</v>
      </c>
      <c r="CS325" s="27">
        <f t="shared" si="1672"/>
        <v>9.1499999999999998E-2</v>
      </c>
      <c r="CT325" s="27">
        <f t="shared" si="1673"/>
        <v>9.1499999999999998E-2</v>
      </c>
      <c r="CU325" s="28"/>
      <c r="CV325" s="29">
        <v>5.8520000000000003</v>
      </c>
      <c r="CW325" s="27">
        <f t="shared" si="1674"/>
        <v>0</v>
      </c>
      <c r="CX325" s="27">
        <f t="shared" si="1524"/>
        <v>7.1300000000000002E-2</v>
      </c>
      <c r="CY325" s="27">
        <f t="shared" si="1675"/>
        <v>7.1300000000000002E-2</v>
      </c>
      <c r="CZ325" s="28"/>
      <c r="DA325" s="29">
        <v>6.0492999999999997</v>
      </c>
      <c r="DB325" s="27">
        <f t="shared" si="1676"/>
        <v>0</v>
      </c>
      <c r="DC325" s="29">
        <f t="shared" si="1676"/>
        <v>7.1300000000000002E-2</v>
      </c>
      <c r="DD325" s="27">
        <f t="shared" si="1677"/>
        <v>7.1300000000000002E-2</v>
      </c>
      <c r="DE325" s="27"/>
      <c r="DF325" s="29">
        <v>22.290299999999998</v>
      </c>
      <c r="DG325" s="27">
        <f t="shared" si="1678"/>
        <v>0.14749999999999999</v>
      </c>
      <c r="DH325" s="27">
        <f t="shared" si="1679"/>
        <v>0</v>
      </c>
      <c r="DI325" s="27">
        <f t="shared" si="1530"/>
        <v>3.3599999999999998E-2</v>
      </c>
      <c r="DJ325" s="27">
        <f t="shared" si="1680"/>
        <v>3.3599999999999998E-2</v>
      </c>
      <c r="DK325" s="28"/>
      <c r="DL325" s="29">
        <v>22.4876</v>
      </c>
      <c r="DM325" s="27">
        <f t="shared" ref="DM325:DO326" si="1692">+DG325</f>
        <v>0.14749999999999999</v>
      </c>
      <c r="DN325" s="27">
        <f t="shared" si="1692"/>
        <v>0</v>
      </c>
      <c r="DO325" s="27">
        <f t="shared" si="1692"/>
        <v>3.3599999999999998E-2</v>
      </c>
      <c r="DP325" s="27">
        <f t="shared" si="1682"/>
        <v>3.3599999999999998E-2</v>
      </c>
      <c r="DQ325" s="27"/>
      <c r="DR325" s="29">
        <v>122.7616</v>
      </c>
      <c r="DS325" s="27">
        <f t="shared" si="1683"/>
        <v>0.1</v>
      </c>
      <c r="DT325" s="27">
        <f t="shared" si="1684"/>
        <v>0</v>
      </c>
      <c r="DU325" s="29">
        <f t="shared" si="1536"/>
        <v>2.1399999999999999E-2</v>
      </c>
      <c r="DV325" s="27">
        <f t="shared" si="1685"/>
        <v>2.1399999999999999E-2</v>
      </c>
      <c r="DW325" s="28"/>
      <c r="DX325" s="29">
        <v>122.9589</v>
      </c>
      <c r="DY325" s="27">
        <f t="shared" ref="DY325:EA326" si="1693">+DS325</f>
        <v>0.1</v>
      </c>
      <c r="DZ325" s="27">
        <f t="shared" si="1693"/>
        <v>0</v>
      </c>
      <c r="EA325" s="27">
        <f t="shared" si="1693"/>
        <v>2.1399999999999999E-2</v>
      </c>
      <c r="EB325" s="27">
        <f t="shared" si="1687"/>
        <v>2.1399999999999999E-2</v>
      </c>
      <c r="EC325" s="27"/>
      <c r="ED325" s="27"/>
      <c r="EE325" s="27"/>
      <c r="EF325" s="27"/>
      <c r="EG325" s="27"/>
      <c r="EH325" s="27"/>
      <c r="EI325" s="27"/>
      <c r="EJ325" s="127" t="s">
        <v>30</v>
      </c>
      <c r="EK325" s="127"/>
      <c r="EL325" s="127"/>
      <c r="EM325" s="127"/>
      <c r="EN325" s="127"/>
      <c r="EO325" s="31"/>
      <c r="EP325" s="29">
        <v>2.1040999999999999</v>
      </c>
      <c r="EQ325" s="27">
        <v>0</v>
      </c>
      <c r="ER325" s="27">
        <v>0</v>
      </c>
      <c r="ES325" s="27">
        <f t="shared" si="1540"/>
        <v>9.1499999999999998E-2</v>
      </c>
      <c r="ET325" s="27">
        <f t="shared" si="1688"/>
        <v>9.1499999999999998E-2</v>
      </c>
      <c r="EU325" s="31"/>
      <c r="EV325" s="29">
        <v>6.0492999999999997</v>
      </c>
      <c r="EW325" s="27">
        <v>0</v>
      </c>
      <c r="EX325" s="27">
        <v>0</v>
      </c>
      <c r="EY325" s="27">
        <f t="shared" si="1542"/>
        <v>7.1300000000000002E-2</v>
      </c>
      <c r="EZ325" s="27">
        <f t="shared" si="1689"/>
        <v>7.1300000000000002E-2</v>
      </c>
      <c r="FA325" s="31"/>
      <c r="FB325" s="29">
        <v>22.4876</v>
      </c>
      <c r="FC325" s="27">
        <v>0.14749999999999999</v>
      </c>
      <c r="FD325" s="27">
        <v>0</v>
      </c>
      <c r="FE325" s="27">
        <f t="shared" si="1544"/>
        <v>3.3599999999999998E-2</v>
      </c>
      <c r="FF325" s="27">
        <f t="shared" si="1690"/>
        <v>3.3599999999999998E-2</v>
      </c>
      <c r="FG325" s="31"/>
      <c r="FH325" s="29">
        <v>122.9589</v>
      </c>
      <c r="FI325" s="27">
        <v>0.1</v>
      </c>
      <c r="FJ325" s="27">
        <v>0</v>
      </c>
      <c r="FK325" s="27">
        <f t="shared" si="1546"/>
        <v>2.1399999999999999E-2</v>
      </c>
      <c r="FL325" s="27">
        <f t="shared" si="1691"/>
        <v>2.1399999999999999E-2</v>
      </c>
      <c r="FM325" s="31"/>
      <c r="FN325" s="32">
        <f t="shared" si="1646"/>
        <v>9</v>
      </c>
      <c r="FO325" s="32">
        <f t="shared" si="1647"/>
        <v>2017</v>
      </c>
    </row>
    <row r="326" spans="2:171" ht="15" x14ac:dyDescent="0.2">
      <c r="B326" s="32">
        <v>2017</v>
      </c>
      <c r="C326" s="32">
        <f t="shared" si="1601"/>
        <v>10</v>
      </c>
      <c r="D326" s="27"/>
      <c r="E326" s="29">
        <v>0.55889999999999995</v>
      </c>
      <c r="F326" s="52">
        <v>0.2888</v>
      </c>
      <c r="G326" s="27">
        <f t="shared" si="1602"/>
        <v>6.5699999999999995E-2</v>
      </c>
      <c r="H326" s="27">
        <f t="shared" si="1654"/>
        <v>0.35449999999999998</v>
      </c>
      <c r="I326" s="27"/>
      <c r="J326" s="29">
        <v>0.55889999999999995</v>
      </c>
      <c r="K326" s="27">
        <f t="shared" si="1655"/>
        <v>0.2888</v>
      </c>
      <c r="L326" s="27">
        <f t="shared" si="1605"/>
        <v>6.5699999999999995E-2</v>
      </c>
      <c r="M326" s="27">
        <f t="shared" si="1656"/>
        <v>0.35449999999999998</v>
      </c>
      <c r="N326" s="27"/>
      <c r="O326" s="29">
        <v>0.98629999999999995</v>
      </c>
      <c r="P326" s="27">
        <f t="shared" si="1657"/>
        <v>0.2888</v>
      </c>
      <c r="Q326" s="27">
        <f t="shared" si="1608"/>
        <v>9.9599999999999994E-2</v>
      </c>
      <c r="R326" s="27">
        <f t="shared" si="1658"/>
        <v>0.38839999999999997</v>
      </c>
      <c r="S326" s="27"/>
      <c r="T326" s="29">
        <v>4.9314999999999998</v>
      </c>
      <c r="U326" s="27">
        <f t="shared" si="1659"/>
        <v>0.2888</v>
      </c>
      <c r="V326" s="27">
        <f t="shared" si="1611"/>
        <v>7.8820000000000001E-2</v>
      </c>
      <c r="W326" s="27">
        <f t="shared" si="1660"/>
        <v>0.36762</v>
      </c>
      <c r="X326" s="27"/>
      <c r="Y326" s="29">
        <v>21.5671</v>
      </c>
      <c r="Z326" s="27">
        <v>0.14749999999999999</v>
      </c>
      <c r="AA326" s="27">
        <f t="shared" si="1661"/>
        <v>0.2888</v>
      </c>
      <c r="AB326" s="27">
        <f t="shared" si="1502"/>
        <v>3.9399999999999998E-2</v>
      </c>
      <c r="AC326" s="27">
        <f t="shared" si="1662"/>
        <v>0.32819999999999999</v>
      </c>
      <c r="AD326" s="27"/>
      <c r="AE326" s="29">
        <v>5.1288</v>
      </c>
      <c r="AF326" s="52">
        <v>0.2888</v>
      </c>
      <c r="AG326" s="27">
        <f t="shared" si="1504"/>
        <v>7.7600000000000002E-2</v>
      </c>
      <c r="AH326" s="27">
        <f t="shared" si="1663"/>
        <v>0.3664</v>
      </c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9">
        <v>21.5671</v>
      </c>
      <c r="BC326" s="27">
        <f t="shared" si="1616"/>
        <v>0.14749999999999999</v>
      </c>
      <c r="BD326" s="27">
        <f t="shared" si="1617"/>
        <v>0.2888</v>
      </c>
      <c r="BE326" s="27">
        <f t="shared" si="1508"/>
        <v>3.8899999999999997E-2</v>
      </c>
      <c r="BF326" s="27">
        <f t="shared" si="1664"/>
        <v>0.32769999999999999</v>
      </c>
      <c r="BG326" s="27"/>
      <c r="BH326" s="29">
        <v>122.0384</v>
      </c>
      <c r="BI326" s="27">
        <v>0.1</v>
      </c>
      <c r="BJ326" s="27">
        <f t="shared" si="1665"/>
        <v>0.2888</v>
      </c>
      <c r="BK326" s="27">
        <f t="shared" si="1511"/>
        <v>2.6499999999999999E-2</v>
      </c>
      <c r="BL326" s="27">
        <f t="shared" si="1666"/>
        <v>0.31530000000000002</v>
      </c>
      <c r="BM326" s="27"/>
      <c r="BN326" s="27"/>
      <c r="BO326" s="27"/>
      <c r="BP326" s="27"/>
      <c r="BQ326" s="27"/>
      <c r="BR326" s="27"/>
      <c r="BS326" s="27"/>
      <c r="BT326" s="127" t="s">
        <v>30</v>
      </c>
      <c r="BU326" s="127"/>
      <c r="BV326" s="127"/>
      <c r="BW326" s="127"/>
      <c r="BX326" s="127"/>
      <c r="BY326" s="31"/>
      <c r="BZ326" s="29">
        <v>5.1288</v>
      </c>
      <c r="CA326" s="27">
        <v>0</v>
      </c>
      <c r="CB326" s="27">
        <f t="shared" si="1667"/>
        <v>0.2888</v>
      </c>
      <c r="CC326" s="27">
        <f t="shared" si="1514"/>
        <v>7.7600000000000002E-2</v>
      </c>
      <c r="CD326" s="27">
        <f t="shared" si="1668"/>
        <v>0.3664</v>
      </c>
      <c r="CE326" s="28"/>
      <c r="CF326" s="29">
        <v>230.16990000000001</v>
      </c>
      <c r="CG326" s="27">
        <v>6.6199999999999995E-2</v>
      </c>
      <c r="CH326" s="27">
        <f t="shared" si="1669"/>
        <v>0.2888</v>
      </c>
      <c r="CI326" s="27">
        <f t="shared" si="1517"/>
        <v>1.5900000000000001E-2</v>
      </c>
      <c r="CJ326" s="27">
        <f t="shared" si="1670"/>
        <v>0.30470000000000003</v>
      </c>
      <c r="CK326" s="28"/>
      <c r="CL326" s="29">
        <v>1.9068000000000001</v>
      </c>
      <c r="CM326" s="27">
        <v>0</v>
      </c>
      <c r="CN326" s="27">
        <f t="shared" si="1519"/>
        <v>9.1499999999999998E-2</v>
      </c>
      <c r="CO326" s="27">
        <f t="shared" si="1671"/>
        <v>9.1499999999999998E-2</v>
      </c>
      <c r="CP326" s="28"/>
      <c r="CQ326" s="29">
        <v>2.1040999999999999</v>
      </c>
      <c r="CR326" s="27">
        <f t="shared" ref="CR326:CS328" si="1694">+CM326</f>
        <v>0</v>
      </c>
      <c r="CS326" s="27">
        <f t="shared" si="1694"/>
        <v>9.1499999999999998E-2</v>
      </c>
      <c r="CT326" s="27">
        <f t="shared" si="1673"/>
        <v>9.1499999999999998E-2</v>
      </c>
      <c r="CU326" s="28"/>
      <c r="CV326" s="29">
        <v>5.8520000000000003</v>
      </c>
      <c r="CW326" s="27">
        <f t="shared" si="1674"/>
        <v>0</v>
      </c>
      <c r="CX326" s="27">
        <f t="shared" si="1524"/>
        <v>7.1300000000000002E-2</v>
      </c>
      <c r="CY326" s="27">
        <f t="shared" si="1675"/>
        <v>7.1300000000000002E-2</v>
      </c>
      <c r="CZ326" s="28"/>
      <c r="DA326" s="29">
        <v>6.0492999999999997</v>
      </c>
      <c r="DB326" s="27">
        <f t="shared" ref="DB326:DC328" si="1695">+CW326</f>
        <v>0</v>
      </c>
      <c r="DC326" s="29">
        <f t="shared" si="1695"/>
        <v>7.1300000000000002E-2</v>
      </c>
      <c r="DD326" s="27">
        <f t="shared" si="1677"/>
        <v>7.1300000000000002E-2</v>
      </c>
      <c r="DE326" s="27"/>
      <c r="DF326" s="29">
        <v>22.290299999999998</v>
      </c>
      <c r="DG326" s="27">
        <f t="shared" si="1678"/>
        <v>0.14749999999999999</v>
      </c>
      <c r="DH326" s="27">
        <f t="shared" si="1679"/>
        <v>0</v>
      </c>
      <c r="DI326" s="27">
        <f t="shared" si="1530"/>
        <v>3.3599999999999998E-2</v>
      </c>
      <c r="DJ326" s="27">
        <f t="shared" si="1680"/>
        <v>3.3599999999999998E-2</v>
      </c>
      <c r="DK326" s="28"/>
      <c r="DL326" s="29">
        <v>22.4876</v>
      </c>
      <c r="DM326" s="27">
        <f t="shared" si="1692"/>
        <v>0.14749999999999999</v>
      </c>
      <c r="DN326" s="27">
        <f t="shared" si="1692"/>
        <v>0</v>
      </c>
      <c r="DO326" s="27">
        <f t="shared" si="1692"/>
        <v>3.3599999999999998E-2</v>
      </c>
      <c r="DP326" s="27">
        <f t="shared" si="1682"/>
        <v>3.3599999999999998E-2</v>
      </c>
      <c r="DQ326" s="27"/>
      <c r="DR326" s="29">
        <v>122.7616</v>
      </c>
      <c r="DS326" s="27">
        <f t="shared" si="1683"/>
        <v>0.1</v>
      </c>
      <c r="DT326" s="27">
        <f t="shared" si="1684"/>
        <v>0</v>
      </c>
      <c r="DU326" s="29">
        <f t="shared" si="1536"/>
        <v>2.1399999999999999E-2</v>
      </c>
      <c r="DV326" s="27">
        <f t="shared" si="1685"/>
        <v>2.1399999999999999E-2</v>
      </c>
      <c r="DW326" s="28"/>
      <c r="DX326" s="29">
        <v>122.9589</v>
      </c>
      <c r="DY326" s="27">
        <f t="shared" si="1693"/>
        <v>0.1</v>
      </c>
      <c r="DZ326" s="27">
        <f t="shared" si="1693"/>
        <v>0</v>
      </c>
      <c r="EA326" s="27">
        <f t="shared" si="1693"/>
        <v>2.1399999999999999E-2</v>
      </c>
      <c r="EB326" s="27">
        <f t="shared" si="1687"/>
        <v>2.1399999999999999E-2</v>
      </c>
      <c r="EC326" s="27"/>
      <c r="ED326" s="27"/>
      <c r="EE326" s="27"/>
      <c r="EF326" s="27"/>
      <c r="EG326" s="27"/>
      <c r="EH326" s="27"/>
      <c r="EI326" s="27"/>
      <c r="EJ326" s="127" t="s">
        <v>30</v>
      </c>
      <c r="EK326" s="127"/>
      <c r="EL326" s="127"/>
      <c r="EM326" s="127"/>
      <c r="EN326" s="127"/>
      <c r="EO326" s="31"/>
      <c r="EP326" s="29">
        <v>2.1040999999999999</v>
      </c>
      <c r="EQ326" s="27">
        <v>0</v>
      </c>
      <c r="ER326" s="27">
        <v>0</v>
      </c>
      <c r="ES326" s="27">
        <f t="shared" si="1540"/>
        <v>9.1499999999999998E-2</v>
      </c>
      <c r="ET326" s="27">
        <f t="shared" si="1688"/>
        <v>9.1499999999999998E-2</v>
      </c>
      <c r="EU326" s="31"/>
      <c r="EV326" s="29">
        <v>6.0492999999999997</v>
      </c>
      <c r="EW326" s="27">
        <v>0</v>
      </c>
      <c r="EX326" s="27">
        <v>0</v>
      </c>
      <c r="EY326" s="27">
        <f t="shared" si="1542"/>
        <v>7.1300000000000002E-2</v>
      </c>
      <c r="EZ326" s="27">
        <f t="shared" si="1689"/>
        <v>7.1300000000000002E-2</v>
      </c>
      <c r="FA326" s="31"/>
      <c r="FB326" s="29">
        <v>22.4876</v>
      </c>
      <c r="FC326" s="27">
        <v>0.14749999999999999</v>
      </c>
      <c r="FD326" s="27">
        <v>0</v>
      </c>
      <c r="FE326" s="27">
        <f t="shared" si="1544"/>
        <v>3.3599999999999998E-2</v>
      </c>
      <c r="FF326" s="27">
        <f t="shared" si="1690"/>
        <v>3.3599999999999998E-2</v>
      </c>
      <c r="FG326" s="31"/>
      <c r="FH326" s="29">
        <v>122.9589</v>
      </c>
      <c r="FI326" s="27">
        <v>0.1</v>
      </c>
      <c r="FJ326" s="27">
        <v>0</v>
      </c>
      <c r="FK326" s="27">
        <f t="shared" si="1546"/>
        <v>2.1399999999999999E-2</v>
      </c>
      <c r="FL326" s="27">
        <f t="shared" si="1691"/>
        <v>2.1399999999999999E-2</v>
      </c>
      <c r="FM326" s="31"/>
      <c r="FN326" s="32">
        <f t="shared" si="1646"/>
        <v>10</v>
      </c>
      <c r="FO326" s="32">
        <f t="shared" si="1647"/>
        <v>2017</v>
      </c>
    </row>
    <row r="327" spans="2:171" ht="15" x14ac:dyDescent="0.2">
      <c r="B327" s="32">
        <v>2017</v>
      </c>
      <c r="C327" s="32">
        <f t="shared" si="1601"/>
        <v>11</v>
      </c>
      <c r="D327" s="27"/>
      <c r="E327" s="29">
        <v>0.55889999999999995</v>
      </c>
      <c r="F327" s="52">
        <v>0.40720000000000001</v>
      </c>
      <c r="G327" s="27">
        <f t="shared" si="1602"/>
        <v>6.5699999999999995E-2</v>
      </c>
      <c r="H327" s="27">
        <f t="shared" si="1654"/>
        <v>0.47289999999999999</v>
      </c>
      <c r="I327" s="27"/>
      <c r="J327" s="29">
        <v>0.55889999999999995</v>
      </c>
      <c r="K327" s="27">
        <f t="shared" si="1655"/>
        <v>0.40720000000000001</v>
      </c>
      <c r="L327" s="27">
        <f t="shared" si="1605"/>
        <v>6.5699999999999995E-2</v>
      </c>
      <c r="M327" s="27">
        <f t="shared" si="1656"/>
        <v>0.47289999999999999</v>
      </c>
      <c r="N327" s="27"/>
      <c r="O327" s="29">
        <v>0.98629999999999995</v>
      </c>
      <c r="P327" s="27">
        <f t="shared" si="1657"/>
        <v>0.40720000000000001</v>
      </c>
      <c r="Q327" s="27">
        <f t="shared" si="1608"/>
        <v>9.9599999999999994E-2</v>
      </c>
      <c r="R327" s="27">
        <f t="shared" si="1658"/>
        <v>0.50680000000000003</v>
      </c>
      <c r="S327" s="27"/>
      <c r="T327" s="29">
        <v>4.9314999999999998</v>
      </c>
      <c r="U327" s="27">
        <f t="shared" si="1659"/>
        <v>0.40720000000000001</v>
      </c>
      <c r="V327" s="27">
        <f t="shared" si="1611"/>
        <v>7.8820000000000001E-2</v>
      </c>
      <c r="W327" s="27">
        <f t="shared" si="1660"/>
        <v>0.48602000000000001</v>
      </c>
      <c r="X327" s="27"/>
      <c r="Y327" s="29">
        <v>21.5671</v>
      </c>
      <c r="Z327" s="27">
        <v>0.14749999999999999</v>
      </c>
      <c r="AA327" s="27">
        <f t="shared" si="1661"/>
        <v>0.40720000000000001</v>
      </c>
      <c r="AB327" s="27">
        <f t="shared" si="1502"/>
        <v>3.9399999999999998E-2</v>
      </c>
      <c r="AC327" s="27">
        <f t="shared" si="1662"/>
        <v>0.4466</v>
      </c>
      <c r="AD327" s="27"/>
      <c r="AE327" s="29">
        <v>5.1288</v>
      </c>
      <c r="AF327" s="52">
        <v>0.28689999999999999</v>
      </c>
      <c r="AG327" s="27">
        <f t="shared" si="1504"/>
        <v>7.7600000000000002E-2</v>
      </c>
      <c r="AH327" s="27">
        <f t="shared" si="1663"/>
        <v>0.36449999999999999</v>
      </c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9">
        <v>21.5671</v>
      </c>
      <c r="BC327" s="27">
        <f t="shared" si="1616"/>
        <v>0.14749999999999999</v>
      </c>
      <c r="BD327" s="27">
        <f t="shared" si="1617"/>
        <v>0.28689999999999999</v>
      </c>
      <c r="BE327" s="27">
        <f t="shared" si="1508"/>
        <v>3.8899999999999997E-2</v>
      </c>
      <c r="BF327" s="27">
        <f t="shared" si="1664"/>
        <v>0.32579999999999998</v>
      </c>
      <c r="BG327" s="27"/>
      <c r="BH327" s="29">
        <v>122.0384</v>
      </c>
      <c r="BI327" s="27">
        <v>0.1</v>
      </c>
      <c r="BJ327" s="27">
        <f t="shared" si="1665"/>
        <v>0.28689999999999999</v>
      </c>
      <c r="BK327" s="27">
        <f t="shared" si="1511"/>
        <v>2.6499999999999999E-2</v>
      </c>
      <c r="BL327" s="27">
        <f t="shared" si="1666"/>
        <v>0.31340000000000001</v>
      </c>
      <c r="BM327" s="27"/>
      <c r="BN327" s="27"/>
      <c r="BO327" s="27"/>
      <c r="BP327" s="27"/>
      <c r="BQ327" s="27"/>
      <c r="BR327" s="27"/>
      <c r="BS327" s="27"/>
      <c r="BT327" s="127" t="s">
        <v>30</v>
      </c>
      <c r="BU327" s="127"/>
      <c r="BV327" s="127"/>
      <c r="BW327" s="127"/>
      <c r="BX327" s="127"/>
      <c r="BY327" s="31"/>
      <c r="BZ327" s="29">
        <v>5.1288</v>
      </c>
      <c r="CA327" s="27">
        <v>0</v>
      </c>
      <c r="CB327" s="27">
        <f t="shared" si="1667"/>
        <v>0.28689999999999999</v>
      </c>
      <c r="CC327" s="27">
        <f t="shared" si="1514"/>
        <v>7.7600000000000002E-2</v>
      </c>
      <c r="CD327" s="27">
        <f t="shared" si="1668"/>
        <v>0.36449999999999999</v>
      </c>
      <c r="CE327" s="28"/>
      <c r="CF327" s="29">
        <v>230.16990000000001</v>
      </c>
      <c r="CG327" s="27">
        <v>6.6199999999999995E-2</v>
      </c>
      <c r="CH327" s="27">
        <f t="shared" si="1669"/>
        <v>0.28689999999999999</v>
      </c>
      <c r="CI327" s="27">
        <f t="shared" si="1517"/>
        <v>1.5900000000000001E-2</v>
      </c>
      <c r="CJ327" s="27">
        <f t="shared" si="1670"/>
        <v>0.30280000000000001</v>
      </c>
      <c r="CK327" s="28"/>
      <c r="CL327" s="29">
        <v>1.9068000000000001</v>
      </c>
      <c r="CM327" s="27">
        <v>0</v>
      </c>
      <c r="CN327" s="27">
        <f t="shared" si="1519"/>
        <v>9.1499999999999998E-2</v>
      </c>
      <c r="CO327" s="27">
        <f t="shared" si="1671"/>
        <v>9.1499999999999998E-2</v>
      </c>
      <c r="CP327" s="28"/>
      <c r="CQ327" s="29">
        <v>2.1040999999999999</v>
      </c>
      <c r="CR327" s="27">
        <f t="shared" si="1694"/>
        <v>0</v>
      </c>
      <c r="CS327" s="27">
        <f t="shared" si="1694"/>
        <v>9.1499999999999998E-2</v>
      </c>
      <c r="CT327" s="27">
        <f t="shared" si="1673"/>
        <v>9.1499999999999998E-2</v>
      </c>
      <c r="CU327" s="28"/>
      <c r="CV327" s="29">
        <v>5.8520000000000003</v>
      </c>
      <c r="CW327" s="27">
        <f t="shared" si="1674"/>
        <v>0</v>
      </c>
      <c r="CX327" s="27">
        <f t="shared" si="1524"/>
        <v>7.1300000000000002E-2</v>
      </c>
      <c r="CY327" s="27">
        <f t="shared" si="1675"/>
        <v>7.1300000000000002E-2</v>
      </c>
      <c r="CZ327" s="28"/>
      <c r="DA327" s="29">
        <v>6.0492999999999997</v>
      </c>
      <c r="DB327" s="27">
        <f t="shared" si="1695"/>
        <v>0</v>
      </c>
      <c r="DC327" s="29">
        <f t="shared" si="1695"/>
        <v>7.1300000000000002E-2</v>
      </c>
      <c r="DD327" s="27">
        <f t="shared" si="1677"/>
        <v>7.1300000000000002E-2</v>
      </c>
      <c r="DE327" s="27"/>
      <c r="DF327" s="29">
        <v>22.290299999999998</v>
      </c>
      <c r="DG327" s="27">
        <f t="shared" si="1678"/>
        <v>0.14749999999999999</v>
      </c>
      <c r="DH327" s="27">
        <f t="shared" si="1679"/>
        <v>0</v>
      </c>
      <c r="DI327" s="27">
        <f t="shared" si="1530"/>
        <v>3.3599999999999998E-2</v>
      </c>
      <c r="DJ327" s="27">
        <f t="shared" si="1680"/>
        <v>3.3599999999999998E-2</v>
      </c>
      <c r="DK327" s="28"/>
      <c r="DL327" s="29">
        <v>22.4876</v>
      </c>
      <c r="DM327" s="27">
        <f t="shared" ref="DM327:DO328" si="1696">+DG327</f>
        <v>0.14749999999999999</v>
      </c>
      <c r="DN327" s="27">
        <f t="shared" si="1696"/>
        <v>0</v>
      </c>
      <c r="DO327" s="27">
        <f t="shared" si="1696"/>
        <v>3.3599999999999998E-2</v>
      </c>
      <c r="DP327" s="27">
        <f t="shared" si="1682"/>
        <v>3.3599999999999998E-2</v>
      </c>
      <c r="DQ327" s="27"/>
      <c r="DR327" s="29">
        <v>122.7616</v>
      </c>
      <c r="DS327" s="27">
        <f t="shared" si="1683"/>
        <v>0.1</v>
      </c>
      <c r="DT327" s="27">
        <f t="shared" si="1684"/>
        <v>0</v>
      </c>
      <c r="DU327" s="29">
        <f t="shared" si="1536"/>
        <v>2.1399999999999999E-2</v>
      </c>
      <c r="DV327" s="27">
        <f t="shared" si="1685"/>
        <v>2.1399999999999999E-2</v>
      </c>
      <c r="DW327" s="28"/>
      <c r="DX327" s="29">
        <v>122.9589</v>
      </c>
      <c r="DY327" s="27">
        <f t="shared" ref="DY327:EA328" si="1697">+DS327</f>
        <v>0.1</v>
      </c>
      <c r="DZ327" s="27">
        <f t="shared" si="1697"/>
        <v>0</v>
      </c>
      <c r="EA327" s="27">
        <f t="shared" si="1697"/>
        <v>2.1399999999999999E-2</v>
      </c>
      <c r="EB327" s="27">
        <f t="shared" si="1687"/>
        <v>2.1399999999999999E-2</v>
      </c>
      <c r="EC327" s="27"/>
      <c r="ED327" s="27"/>
      <c r="EE327" s="27"/>
      <c r="EF327" s="27"/>
      <c r="EG327" s="27"/>
      <c r="EH327" s="27"/>
      <c r="EI327" s="27"/>
      <c r="EJ327" s="127" t="s">
        <v>30</v>
      </c>
      <c r="EK327" s="127"/>
      <c r="EL327" s="127"/>
      <c r="EM327" s="127"/>
      <c r="EN327" s="127"/>
      <c r="EO327" s="31"/>
      <c r="EP327" s="29">
        <v>2.1040999999999999</v>
      </c>
      <c r="EQ327" s="27">
        <v>0</v>
      </c>
      <c r="ER327" s="27">
        <v>0</v>
      </c>
      <c r="ES327" s="27">
        <f t="shared" si="1540"/>
        <v>9.1499999999999998E-2</v>
      </c>
      <c r="ET327" s="27">
        <f t="shared" si="1688"/>
        <v>9.1499999999999998E-2</v>
      </c>
      <c r="EU327" s="31"/>
      <c r="EV327" s="29">
        <v>6.0492999999999997</v>
      </c>
      <c r="EW327" s="27">
        <v>0</v>
      </c>
      <c r="EX327" s="27">
        <v>0</v>
      </c>
      <c r="EY327" s="27">
        <f t="shared" si="1542"/>
        <v>7.1300000000000002E-2</v>
      </c>
      <c r="EZ327" s="27">
        <f t="shared" si="1689"/>
        <v>7.1300000000000002E-2</v>
      </c>
      <c r="FA327" s="31"/>
      <c r="FB327" s="29">
        <v>22.4876</v>
      </c>
      <c r="FC327" s="27">
        <v>0.14749999999999999</v>
      </c>
      <c r="FD327" s="27">
        <v>0</v>
      </c>
      <c r="FE327" s="27">
        <f t="shared" si="1544"/>
        <v>3.3599999999999998E-2</v>
      </c>
      <c r="FF327" s="27">
        <f t="shared" si="1690"/>
        <v>3.3599999999999998E-2</v>
      </c>
      <c r="FG327" s="31"/>
      <c r="FH327" s="29">
        <v>122.9589</v>
      </c>
      <c r="FI327" s="27">
        <v>0.1</v>
      </c>
      <c r="FJ327" s="27">
        <v>0</v>
      </c>
      <c r="FK327" s="27">
        <f t="shared" si="1546"/>
        <v>2.1399999999999999E-2</v>
      </c>
      <c r="FL327" s="27">
        <f t="shared" si="1691"/>
        <v>2.1399999999999999E-2</v>
      </c>
      <c r="FM327" s="31"/>
      <c r="FN327" s="32">
        <f t="shared" si="1646"/>
        <v>11</v>
      </c>
      <c r="FO327" s="32">
        <f t="shared" si="1647"/>
        <v>2017</v>
      </c>
    </row>
    <row r="328" spans="2:171" ht="15" x14ac:dyDescent="0.2">
      <c r="B328" s="32">
        <v>2017</v>
      </c>
      <c r="C328" s="32">
        <f t="shared" si="1601"/>
        <v>12</v>
      </c>
      <c r="D328" s="27"/>
      <c r="E328" s="29">
        <v>0.55889999999999995</v>
      </c>
      <c r="F328" s="52">
        <v>0.43959999999999999</v>
      </c>
      <c r="G328" s="27">
        <f t="shared" si="1602"/>
        <v>6.5699999999999995E-2</v>
      </c>
      <c r="H328" s="27">
        <f t="shared" si="1654"/>
        <v>0.50529999999999997</v>
      </c>
      <c r="I328" s="27"/>
      <c r="J328" s="29">
        <v>0.55889999999999995</v>
      </c>
      <c r="K328" s="27">
        <f t="shared" si="1655"/>
        <v>0.43959999999999999</v>
      </c>
      <c r="L328" s="27">
        <f t="shared" si="1605"/>
        <v>6.5699999999999995E-2</v>
      </c>
      <c r="M328" s="27">
        <f t="shared" si="1656"/>
        <v>0.50529999999999997</v>
      </c>
      <c r="N328" s="27"/>
      <c r="O328" s="29">
        <v>0.98629999999999995</v>
      </c>
      <c r="P328" s="27">
        <f t="shared" si="1657"/>
        <v>0.43959999999999999</v>
      </c>
      <c r="Q328" s="27">
        <f t="shared" si="1608"/>
        <v>9.9599999999999994E-2</v>
      </c>
      <c r="R328" s="27">
        <f t="shared" si="1658"/>
        <v>0.53920000000000001</v>
      </c>
      <c r="S328" s="27"/>
      <c r="T328" s="29">
        <v>4.9314999999999998</v>
      </c>
      <c r="U328" s="27">
        <f t="shared" si="1659"/>
        <v>0.43959999999999999</v>
      </c>
      <c r="V328" s="27">
        <f t="shared" si="1611"/>
        <v>7.8820000000000001E-2</v>
      </c>
      <c r="W328" s="27">
        <f t="shared" si="1660"/>
        <v>0.51841999999999999</v>
      </c>
      <c r="X328" s="27"/>
      <c r="Y328" s="29">
        <v>21.5671</v>
      </c>
      <c r="Z328" s="27">
        <v>0.14749999999999999</v>
      </c>
      <c r="AA328" s="27">
        <f t="shared" si="1661"/>
        <v>0.43959999999999999</v>
      </c>
      <c r="AB328" s="27">
        <f t="shared" si="1502"/>
        <v>3.9399999999999998E-2</v>
      </c>
      <c r="AC328" s="27">
        <f t="shared" si="1662"/>
        <v>0.47899999999999998</v>
      </c>
      <c r="AD328" s="27"/>
      <c r="AE328" s="29">
        <v>5.1288</v>
      </c>
      <c r="AF328" s="52">
        <v>0.31090000000000001</v>
      </c>
      <c r="AG328" s="27">
        <f t="shared" si="1504"/>
        <v>7.7600000000000002E-2</v>
      </c>
      <c r="AH328" s="27">
        <f t="shared" si="1663"/>
        <v>0.38850000000000001</v>
      </c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9">
        <v>21.5671</v>
      </c>
      <c r="BC328" s="27">
        <f t="shared" si="1616"/>
        <v>0.14749999999999999</v>
      </c>
      <c r="BD328" s="27">
        <f t="shared" si="1617"/>
        <v>0.31090000000000001</v>
      </c>
      <c r="BE328" s="27">
        <f t="shared" si="1508"/>
        <v>3.8899999999999997E-2</v>
      </c>
      <c r="BF328" s="27">
        <f t="shared" si="1664"/>
        <v>0.3498</v>
      </c>
      <c r="BG328" s="27"/>
      <c r="BH328" s="29">
        <v>122.0384</v>
      </c>
      <c r="BI328" s="27">
        <v>0.1</v>
      </c>
      <c r="BJ328" s="27">
        <f t="shared" si="1665"/>
        <v>0.31090000000000001</v>
      </c>
      <c r="BK328" s="27">
        <f t="shared" si="1511"/>
        <v>2.6499999999999999E-2</v>
      </c>
      <c r="BL328" s="27">
        <f t="shared" si="1666"/>
        <v>0.33740000000000003</v>
      </c>
      <c r="BM328" s="27"/>
      <c r="BN328" s="27"/>
      <c r="BO328" s="27"/>
      <c r="BP328" s="27"/>
      <c r="BQ328" s="27"/>
      <c r="BR328" s="27"/>
      <c r="BS328" s="27"/>
      <c r="BT328" s="127" t="s">
        <v>30</v>
      </c>
      <c r="BU328" s="127"/>
      <c r="BV328" s="127"/>
      <c r="BW328" s="127"/>
      <c r="BX328" s="127"/>
      <c r="BY328" s="31"/>
      <c r="BZ328" s="29">
        <v>5.1288</v>
      </c>
      <c r="CA328" s="27">
        <v>0</v>
      </c>
      <c r="CB328" s="27">
        <f t="shared" si="1667"/>
        <v>0.31090000000000001</v>
      </c>
      <c r="CC328" s="27">
        <f t="shared" si="1514"/>
        <v>7.7600000000000002E-2</v>
      </c>
      <c r="CD328" s="27">
        <f t="shared" si="1668"/>
        <v>0.38850000000000001</v>
      </c>
      <c r="CE328" s="28"/>
      <c r="CF328" s="29">
        <v>230.16990000000001</v>
      </c>
      <c r="CG328" s="27">
        <v>6.6199999999999995E-2</v>
      </c>
      <c r="CH328" s="27">
        <f t="shared" si="1669"/>
        <v>0.31090000000000001</v>
      </c>
      <c r="CI328" s="27">
        <f t="shared" si="1517"/>
        <v>1.5900000000000001E-2</v>
      </c>
      <c r="CJ328" s="27">
        <f t="shared" si="1670"/>
        <v>0.32680000000000003</v>
      </c>
      <c r="CK328" s="28"/>
      <c r="CL328" s="29">
        <v>1.9068000000000001</v>
      </c>
      <c r="CM328" s="27">
        <v>0</v>
      </c>
      <c r="CN328" s="27">
        <f t="shared" si="1519"/>
        <v>9.1499999999999998E-2</v>
      </c>
      <c r="CO328" s="27">
        <f t="shared" si="1671"/>
        <v>9.1499999999999998E-2</v>
      </c>
      <c r="CP328" s="28"/>
      <c r="CQ328" s="29">
        <v>2.1040999999999999</v>
      </c>
      <c r="CR328" s="27">
        <f t="shared" si="1694"/>
        <v>0</v>
      </c>
      <c r="CS328" s="27">
        <f t="shared" si="1694"/>
        <v>9.1499999999999998E-2</v>
      </c>
      <c r="CT328" s="27">
        <f t="shared" si="1673"/>
        <v>9.1499999999999998E-2</v>
      </c>
      <c r="CU328" s="28"/>
      <c r="CV328" s="29">
        <v>5.8520000000000003</v>
      </c>
      <c r="CW328" s="27">
        <f t="shared" si="1674"/>
        <v>0</v>
      </c>
      <c r="CX328" s="27">
        <f t="shared" si="1524"/>
        <v>7.1300000000000002E-2</v>
      </c>
      <c r="CY328" s="27">
        <f t="shared" si="1675"/>
        <v>7.1300000000000002E-2</v>
      </c>
      <c r="CZ328" s="28"/>
      <c r="DA328" s="29">
        <v>6.0492999999999997</v>
      </c>
      <c r="DB328" s="27">
        <f t="shared" si="1695"/>
        <v>0</v>
      </c>
      <c r="DC328" s="29">
        <f t="shared" si="1695"/>
        <v>7.1300000000000002E-2</v>
      </c>
      <c r="DD328" s="27">
        <f t="shared" si="1677"/>
        <v>7.1300000000000002E-2</v>
      </c>
      <c r="DE328" s="27"/>
      <c r="DF328" s="29">
        <v>22.290299999999998</v>
      </c>
      <c r="DG328" s="27">
        <f t="shared" si="1678"/>
        <v>0.14749999999999999</v>
      </c>
      <c r="DH328" s="27">
        <f t="shared" si="1679"/>
        <v>0</v>
      </c>
      <c r="DI328" s="27">
        <f t="shared" si="1530"/>
        <v>3.3599999999999998E-2</v>
      </c>
      <c r="DJ328" s="27">
        <f t="shared" si="1680"/>
        <v>3.3599999999999998E-2</v>
      </c>
      <c r="DK328" s="28"/>
      <c r="DL328" s="29">
        <v>22.4876</v>
      </c>
      <c r="DM328" s="27">
        <f t="shared" si="1696"/>
        <v>0.14749999999999999</v>
      </c>
      <c r="DN328" s="27">
        <f t="shared" si="1696"/>
        <v>0</v>
      </c>
      <c r="DO328" s="27">
        <f t="shared" si="1696"/>
        <v>3.3599999999999998E-2</v>
      </c>
      <c r="DP328" s="27">
        <f t="shared" si="1682"/>
        <v>3.3599999999999998E-2</v>
      </c>
      <c r="DQ328" s="27"/>
      <c r="DR328" s="29">
        <v>122.7616</v>
      </c>
      <c r="DS328" s="27">
        <f t="shared" si="1683"/>
        <v>0.1</v>
      </c>
      <c r="DT328" s="27">
        <f t="shared" si="1684"/>
        <v>0</v>
      </c>
      <c r="DU328" s="29">
        <f t="shared" si="1536"/>
        <v>2.1399999999999999E-2</v>
      </c>
      <c r="DV328" s="27">
        <f t="shared" si="1685"/>
        <v>2.1399999999999999E-2</v>
      </c>
      <c r="DW328" s="28"/>
      <c r="DX328" s="29">
        <v>122.9589</v>
      </c>
      <c r="DY328" s="27">
        <f t="shared" si="1697"/>
        <v>0.1</v>
      </c>
      <c r="DZ328" s="27">
        <f t="shared" si="1697"/>
        <v>0</v>
      </c>
      <c r="EA328" s="27">
        <f t="shared" si="1697"/>
        <v>2.1399999999999999E-2</v>
      </c>
      <c r="EB328" s="27">
        <f t="shared" si="1687"/>
        <v>2.1399999999999999E-2</v>
      </c>
      <c r="EC328" s="27"/>
      <c r="ED328" s="27"/>
      <c r="EE328" s="27"/>
      <c r="EF328" s="27"/>
      <c r="EG328" s="27"/>
      <c r="EH328" s="27"/>
      <c r="EI328" s="27"/>
      <c r="EJ328" s="127" t="s">
        <v>30</v>
      </c>
      <c r="EK328" s="127"/>
      <c r="EL328" s="127"/>
      <c r="EM328" s="127"/>
      <c r="EN328" s="127"/>
      <c r="EO328" s="31"/>
      <c r="EP328" s="29">
        <v>2.1040999999999999</v>
      </c>
      <c r="EQ328" s="27">
        <v>0</v>
      </c>
      <c r="ER328" s="27">
        <v>0</v>
      </c>
      <c r="ES328" s="27">
        <f t="shared" si="1540"/>
        <v>9.1499999999999998E-2</v>
      </c>
      <c r="ET328" s="27">
        <f t="shared" si="1688"/>
        <v>9.1499999999999998E-2</v>
      </c>
      <c r="EU328" s="31"/>
      <c r="EV328" s="29">
        <v>6.0492999999999997</v>
      </c>
      <c r="EW328" s="27">
        <v>0</v>
      </c>
      <c r="EX328" s="27">
        <v>0</v>
      </c>
      <c r="EY328" s="27">
        <f t="shared" si="1542"/>
        <v>7.1300000000000002E-2</v>
      </c>
      <c r="EZ328" s="27">
        <f t="shared" si="1689"/>
        <v>7.1300000000000002E-2</v>
      </c>
      <c r="FA328" s="31"/>
      <c r="FB328" s="29">
        <v>22.4876</v>
      </c>
      <c r="FC328" s="27">
        <v>0.14749999999999999</v>
      </c>
      <c r="FD328" s="27">
        <v>0</v>
      </c>
      <c r="FE328" s="27">
        <f t="shared" si="1544"/>
        <v>3.3599999999999998E-2</v>
      </c>
      <c r="FF328" s="27">
        <f t="shared" si="1690"/>
        <v>3.3599999999999998E-2</v>
      </c>
      <c r="FG328" s="31"/>
      <c r="FH328" s="29">
        <v>122.9589</v>
      </c>
      <c r="FI328" s="27">
        <v>0.1</v>
      </c>
      <c r="FJ328" s="27">
        <v>0</v>
      </c>
      <c r="FK328" s="27">
        <f t="shared" si="1546"/>
        <v>2.1399999999999999E-2</v>
      </c>
      <c r="FL328" s="27">
        <f t="shared" si="1691"/>
        <v>2.1399999999999999E-2</v>
      </c>
      <c r="FM328" s="31"/>
      <c r="FN328" s="32">
        <f t="shared" si="1646"/>
        <v>12</v>
      </c>
      <c r="FO328" s="32">
        <f t="shared" si="1647"/>
        <v>2017</v>
      </c>
    </row>
    <row r="329" spans="2:171" ht="15" x14ac:dyDescent="0.2">
      <c r="B329" s="32"/>
      <c r="C329" s="32"/>
      <c r="D329" s="27"/>
      <c r="E329" s="29"/>
      <c r="F329" s="52"/>
      <c r="G329" s="27"/>
      <c r="H329" s="27"/>
      <c r="I329" s="27"/>
      <c r="J329" s="29"/>
      <c r="K329" s="27"/>
      <c r="L329" s="27"/>
      <c r="M329" s="27"/>
      <c r="N329" s="27"/>
      <c r="O329" s="29"/>
      <c r="P329" s="27"/>
      <c r="Q329" s="27"/>
      <c r="R329" s="27"/>
      <c r="S329" s="27"/>
      <c r="T329" s="29"/>
      <c r="U329" s="27"/>
      <c r="V329" s="27"/>
      <c r="W329" s="27"/>
      <c r="X329" s="27"/>
      <c r="Y329" s="29"/>
      <c r="Z329" s="27"/>
      <c r="AA329" s="27"/>
      <c r="AB329" s="27"/>
      <c r="AC329" s="27"/>
      <c r="AD329" s="27"/>
      <c r="AE329" s="29"/>
      <c r="AF329" s="52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9"/>
      <c r="BC329" s="27"/>
      <c r="BD329" s="27"/>
      <c r="BE329" s="27"/>
      <c r="BF329" s="27"/>
      <c r="BG329" s="27"/>
      <c r="BH329" s="29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1"/>
      <c r="BU329" s="1"/>
      <c r="BV329" s="1"/>
      <c r="BW329" s="1"/>
      <c r="BX329" s="1"/>
      <c r="BY329" s="31"/>
      <c r="BZ329" s="29"/>
      <c r="CA329" s="27"/>
      <c r="CB329" s="27"/>
      <c r="CC329" s="27"/>
      <c r="CD329" s="27"/>
      <c r="CE329" s="28"/>
      <c r="CF329" s="29"/>
      <c r="CG329" s="27"/>
      <c r="CH329" s="27"/>
      <c r="CI329" s="27"/>
      <c r="CJ329" s="27"/>
      <c r="CK329" s="28"/>
      <c r="CL329" s="29"/>
      <c r="CM329" s="27"/>
      <c r="CN329" s="27"/>
      <c r="CO329" s="27"/>
      <c r="CP329" s="28"/>
      <c r="CQ329" s="29"/>
      <c r="CR329" s="27"/>
      <c r="CS329" s="27"/>
      <c r="CT329" s="27"/>
      <c r="CU329" s="28"/>
      <c r="CV329" s="29"/>
      <c r="CW329" s="27"/>
      <c r="CX329" s="27"/>
      <c r="CY329" s="27"/>
      <c r="CZ329" s="28"/>
      <c r="DA329" s="29"/>
      <c r="DB329" s="27"/>
      <c r="DC329" s="29"/>
      <c r="DD329" s="27"/>
      <c r="DE329" s="27"/>
      <c r="DF329" s="29"/>
      <c r="DG329" s="27"/>
      <c r="DH329" s="27"/>
      <c r="DI329" s="27"/>
      <c r="DJ329" s="27"/>
      <c r="DK329" s="28"/>
      <c r="DL329" s="29"/>
      <c r="DM329" s="27"/>
      <c r="DN329" s="27"/>
      <c r="DO329" s="27"/>
      <c r="DP329" s="27"/>
      <c r="DQ329" s="27"/>
      <c r="DR329" s="29"/>
      <c r="DS329" s="27"/>
      <c r="DT329" s="27"/>
      <c r="DU329" s="29"/>
      <c r="DV329" s="27"/>
      <c r="DW329" s="28"/>
      <c r="DX329" s="29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1"/>
      <c r="EK329" s="1"/>
      <c r="EL329" s="1"/>
      <c r="EM329" s="1"/>
      <c r="EN329" s="1"/>
      <c r="EO329" s="31"/>
      <c r="EP329" s="29"/>
      <c r="EQ329" s="27"/>
      <c r="ER329" s="27"/>
      <c r="ES329" s="27"/>
      <c r="ET329" s="27"/>
      <c r="EU329" s="31"/>
      <c r="EV329" s="29"/>
      <c r="EW329" s="27"/>
      <c r="EX329" s="27"/>
      <c r="EY329" s="27"/>
      <c r="EZ329" s="27"/>
      <c r="FA329" s="31"/>
      <c r="FB329" s="29"/>
      <c r="FC329" s="27"/>
      <c r="FD329" s="27"/>
      <c r="FE329" s="27"/>
      <c r="FF329" s="27"/>
      <c r="FG329" s="31"/>
      <c r="FH329" s="29"/>
      <c r="FI329" s="27"/>
      <c r="FJ329" s="27"/>
      <c r="FK329" s="27"/>
      <c r="FL329" s="27"/>
      <c r="FM329" s="31"/>
      <c r="FN329" s="32"/>
      <c r="FO329" s="32"/>
    </row>
    <row r="330" spans="2:171" ht="15" x14ac:dyDescent="0.2">
      <c r="B330" s="32">
        <v>2018</v>
      </c>
      <c r="C330" s="32">
        <f t="shared" ref="C330:C341" si="1698">C317</f>
        <v>1</v>
      </c>
      <c r="D330" s="27"/>
      <c r="E330" s="29">
        <v>0.55889999999999995</v>
      </c>
      <c r="F330" s="52">
        <v>0.4279</v>
      </c>
      <c r="G330" s="27">
        <f t="shared" si="1602"/>
        <v>6.5699999999999995E-2</v>
      </c>
      <c r="H330" s="27">
        <f t="shared" ref="H330:H335" si="1699">(F330+G330)</f>
        <v>0.49359999999999998</v>
      </c>
      <c r="I330" s="27"/>
      <c r="J330" s="29">
        <v>0.55889999999999995</v>
      </c>
      <c r="K330" s="27">
        <f t="shared" ref="K330:K335" si="1700">+F330</f>
        <v>0.4279</v>
      </c>
      <c r="L330" s="27">
        <f t="shared" si="1605"/>
        <v>6.5699999999999995E-2</v>
      </c>
      <c r="M330" s="27">
        <f t="shared" ref="M330:M335" si="1701">(K330+L330)</f>
        <v>0.49359999999999998</v>
      </c>
      <c r="N330" s="27"/>
      <c r="O330" s="29">
        <v>0.98629999999999995</v>
      </c>
      <c r="P330" s="27">
        <f t="shared" ref="P330:P335" si="1702">+F330</f>
        <v>0.4279</v>
      </c>
      <c r="Q330" s="27">
        <f t="shared" si="1608"/>
        <v>9.9599999999999994E-2</v>
      </c>
      <c r="R330" s="27">
        <f t="shared" ref="R330:R335" si="1703">(P330+Q330)</f>
        <v>0.52749999999999997</v>
      </c>
      <c r="S330" s="27"/>
      <c r="T330" s="29">
        <v>4.9314999999999998</v>
      </c>
      <c r="U330" s="27">
        <f t="shared" ref="U330:U335" si="1704">+P330</f>
        <v>0.4279</v>
      </c>
      <c r="V330" s="27">
        <f t="shared" si="1611"/>
        <v>7.8820000000000001E-2</v>
      </c>
      <c r="W330" s="27">
        <f t="shared" ref="W330:W335" si="1705">(U330+V330)</f>
        <v>0.50672000000000006</v>
      </c>
      <c r="X330" s="27"/>
      <c r="Y330" s="29">
        <v>21.5671</v>
      </c>
      <c r="Z330" s="27">
        <v>0.14749999999999999</v>
      </c>
      <c r="AA330" s="27">
        <f t="shared" ref="AA330:AA335" si="1706">+U330</f>
        <v>0.4279</v>
      </c>
      <c r="AB330" s="27">
        <f t="shared" si="1502"/>
        <v>3.9399999999999998E-2</v>
      </c>
      <c r="AC330" s="27">
        <f t="shared" ref="AC330:AC335" si="1707">(AA330+AB330)</f>
        <v>0.46729999999999999</v>
      </c>
      <c r="AD330" s="27"/>
      <c r="AE330" s="29">
        <v>5.1288</v>
      </c>
      <c r="AF330" s="52">
        <v>0.30099999999999999</v>
      </c>
      <c r="AG330" s="27">
        <f t="shared" si="1504"/>
        <v>7.7600000000000002E-2</v>
      </c>
      <c r="AH330" s="27">
        <f t="shared" ref="AH330:AH335" si="1708">(AF330+AG330)</f>
        <v>0.37859999999999999</v>
      </c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9">
        <v>21.5671</v>
      </c>
      <c r="BC330" s="27">
        <f t="shared" ref="BC330:BC341" si="1709">Z330</f>
        <v>0.14749999999999999</v>
      </c>
      <c r="BD330" s="27">
        <f t="shared" ref="BD330:BD341" si="1710">+AF330</f>
        <v>0.30099999999999999</v>
      </c>
      <c r="BE330" s="27">
        <f t="shared" si="1508"/>
        <v>3.8899999999999997E-2</v>
      </c>
      <c r="BF330" s="27">
        <f t="shared" ref="BF330:BF335" si="1711">(BD330+BE330)</f>
        <v>0.33989999999999998</v>
      </c>
      <c r="BG330" s="27"/>
      <c r="BH330" s="29">
        <v>122.0384</v>
      </c>
      <c r="BI330" s="27">
        <v>0.1</v>
      </c>
      <c r="BJ330" s="27">
        <f t="shared" ref="BJ330:BJ335" si="1712">+BD330</f>
        <v>0.30099999999999999</v>
      </c>
      <c r="BK330" s="27">
        <f t="shared" si="1511"/>
        <v>2.6499999999999999E-2</v>
      </c>
      <c r="BL330" s="27">
        <f t="shared" ref="BL330:BL335" si="1713">(BJ330+BK330)</f>
        <v>0.32750000000000001</v>
      </c>
      <c r="BM330" s="27"/>
      <c r="BN330" s="27"/>
      <c r="BO330" s="27"/>
      <c r="BP330" s="27"/>
      <c r="BQ330" s="27"/>
      <c r="BR330" s="27"/>
      <c r="BS330" s="27"/>
      <c r="BT330" s="127" t="s">
        <v>30</v>
      </c>
      <c r="BU330" s="127"/>
      <c r="BV330" s="127"/>
      <c r="BW330" s="127"/>
      <c r="BX330" s="127"/>
      <c r="BY330" s="31"/>
      <c r="BZ330" s="29">
        <v>5.1288</v>
      </c>
      <c r="CA330" s="27">
        <v>0</v>
      </c>
      <c r="CB330" s="27">
        <f t="shared" ref="CB330:CB335" si="1714">+BJ330</f>
        <v>0.30099999999999999</v>
      </c>
      <c r="CC330" s="27">
        <f t="shared" si="1514"/>
        <v>7.7600000000000002E-2</v>
      </c>
      <c r="CD330" s="27">
        <f t="shared" ref="CD330:CD335" si="1715">CB330+CC330</f>
        <v>0.37859999999999999</v>
      </c>
      <c r="CE330" s="28"/>
      <c r="CF330" s="29">
        <v>230.16990000000001</v>
      </c>
      <c r="CG330" s="27">
        <v>6.6199999999999995E-2</v>
      </c>
      <c r="CH330" s="27">
        <f t="shared" ref="CH330:CH335" si="1716">CB330</f>
        <v>0.30099999999999999</v>
      </c>
      <c r="CI330" s="27">
        <f t="shared" si="1517"/>
        <v>1.5900000000000001E-2</v>
      </c>
      <c r="CJ330" s="27">
        <f t="shared" ref="CJ330:CJ335" si="1717">CH330+CI330</f>
        <v>0.31690000000000002</v>
      </c>
      <c r="CK330" s="28"/>
      <c r="CL330" s="29">
        <v>1.9068000000000001</v>
      </c>
      <c r="CM330" s="27">
        <v>0</v>
      </c>
      <c r="CN330" s="27">
        <f t="shared" si="1519"/>
        <v>9.1499999999999998E-2</v>
      </c>
      <c r="CO330" s="27">
        <f t="shared" ref="CO330:CO335" si="1718">(CM330+CN330)</f>
        <v>9.1499999999999998E-2</v>
      </c>
      <c r="CP330" s="28"/>
      <c r="CQ330" s="29">
        <v>2.1040999999999999</v>
      </c>
      <c r="CR330" s="27">
        <f t="shared" ref="CR330:CS332" si="1719">+CM330</f>
        <v>0</v>
      </c>
      <c r="CS330" s="27">
        <f t="shared" si="1719"/>
        <v>9.1499999999999998E-2</v>
      </c>
      <c r="CT330" s="27">
        <f t="shared" ref="CT330:CT335" si="1720">(CR330+CS330)</f>
        <v>9.1499999999999998E-2</v>
      </c>
      <c r="CU330" s="28"/>
      <c r="CV330" s="29">
        <v>5.8520000000000003</v>
      </c>
      <c r="CW330" s="27">
        <f t="shared" ref="CW330:CW335" si="1721">+CR330</f>
        <v>0</v>
      </c>
      <c r="CX330" s="27">
        <f t="shared" si="1524"/>
        <v>7.1300000000000002E-2</v>
      </c>
      <c r="CY330" s="27">
        <f t="shared" ref="CY330:CY335" si="1722">(CW330+CX330)</f>
        <v>7.1300000000000002E-2</v>
      </c>
      <c r="CZ330" s="28"/>
      <c r="DA330" s="29">
        <v>6.0492999999999997</v>
      </c>
      <c r="DB330" s="27">
        <f t="shared" ref="DB330:DC332" si="1723">+CW330</f>
        <v>0</v>
      </c>
      <c r="DC330" s="29">
        <f t="shared" si="1723"/>
        <v>7.1300000000000002E-2</v>
      </c>
      <c r="DD330" s="27">
        <f t="shared" ref="DD330:DD335" si="1724">(DB330+DC330)</f>
        <v>7.1300000000000002E-2</v>
      </c>
      <c r="DE330" s="27"/>
      <c r="DF330" s="29">
        <v>22.290299999999998</v>
      </c>
      <c r="DG330" s="27">
        <f t="shared" ref="DG330:DG335" si="1725">+BC330</f>
        <v>0.14749999999999999</v>
      </c>
      <c r="DH330" s="27">
        <f t="shared" ref="DH330:DH335" si="1726">+DB330</f>
        <v>0</v>
      </c>
      <c r="DI330" s="27">
        <f t="shared" si="1530"/>
        <v>3.3599999999999998E-2</v>
      </c>
      <c r="DJ330" s="27">
        <f t="shared" ref="DJ330:DJ335" si="1727">(DH330+DI330)</f>
        <v>3.3599999999999998E-2</v>
      </c>
      <c r="DK330" s="28"/>
      <c r="DL330" s="29">
        <v>22.4876</v>
      </c>
      <c r="DM330" s="27">
        <f t="shared" ref="DM330:DO331" si="1728">+DG330</f>
        <v>0.14749999999999999</v>
      </c>
      <c r="DN330" s="27">
        <f t="shared" si="1728"/>
        <v>0</v>
      </c>
      <c r="DO330" s="27">
        <f t="shared" si="1728"/>
        <v>3.3599999999999998E-2</v>
      </c>
      <c r="DP330" s="27">
        <f t="shared" ref="DP330:DP335" si="1729">(DN330+DO330)</f>
        <v>3.3599999999999998E-2</v>
      </c>
      <c r="DQ330" s="27"/>
      <c r="DR330" s="29">
        <v>122.7616</v>
      </c>
      <c r="DS330" s="27">
        <f t="shared" ref="DS330:DS335" si="1730">+BI330</f>
        <v>0.1</v>
      </c>
      <c r="DT330" s="27">
        <f t="shared" ref="DT330:DT335" si="1731">+DN330</f>
        <v>0</v>
      </c>
      <c r="DU330" s="29">
        <f t="shared" si="1536"/>
        <v>2.1399999999999999E-2</v>
      </c>
      <c r="DV330" s="27">
        <f t="shared" ref="DV330:DV335" si="1732">(DT330+DU330)</f>
        <v>2.1399999999999999E-2</v>
      </c>
      <c r="DW330" s="28"/>
      <c r="DX330" s="29">
        <v>122.9589</v>
      </c>
      <c r="DY330" s="27">
        <f t="shared" ref="DY330:EA331" si="1733">+DS330</f>
        <v>0.1</v>
      </c>
      <c r="DZ330" s="27">
        <f t="shared" si="1733"/>
        <v>0</v>
      </c>
      <c r="EA330" s="27">
        <f t="shared" si="1733"/>
        <v>2.1399999999999999E-2</v>
      </c>
      <c r="EB330" s="27">
        <f t="shared" ref="EB330:EB335" si="1734">(DZ330+EA330)</f>
        <v>2.1399999999999999E-2</v>
      </c>
      <c r="EC330" s="27"/>
      <c r="ED330" s="27"/>
      <c r="EE330" s="27"/>
      <c r="EF330" s="27"/>
      <c r="EG330" s="27"/>
      <c r="EH330" s="27"/>
      <c r="EI330" s="27"/>
      <c r="EJ330" s="127" t="s">
        <v>30</v>
      </c>
      <c r="EK330" s="127"/>
      <c r="EL330" s="127"/>
      <c r="EM330" s="127"/>
      <c r="EN330" s="127"/>
      <c r="EO330" s="31"/>
      <c r="EP330" s="29">
        <v>2.1040999999999999</v>
      </c>
      <c r="EQ330" s="27">
        <v>0</v>
      </c>
      <c r="ER330" s="27">
        <v>0</v>
      </c>
      <c r="ES330" s="27">
        <f t="shared" si="1540"/>
        <v>9.1499999999999998E-2</v>
      </c>
      <c r="ET330" s="27">
        <f t="shared" ref="ET330:ET335" si="1735">ER330+ES330</f>
        <v>9.1499999999999998E-2</v>
      </c>
      <c r="EU330" s="31"/>
      <c r="EV330" s="29">
        <v>6.0492999999999997</v>
      </c>
      <c r="EW330" s="27">
        <v>0</v>
      </c>
      <c r="EX330" s="27">
        <v>0</v>
      </c>
      <c r="EY330" s="27">
        <f t="shared" si="1542"/>
        <v>7.1300000000000002E-2</v>
      </c>
      <c r="EZ330" s="27">
        <f t="shared" ref="EZ330:EZ335" si="1736">EX330+EY330</f>
        <v>7.1300000000000002E-2</v>
      </c>
      <c r="FA330" s="31"/>
      <c r="FB330" s="29">
        <v>22.4876</v>
      </c>
      <c r="FC330" s="27">
        <v>0.14749999999999999</v>
      </c>
      <c r="FD330" s="27">
        <v>0</v>
      </c>
      <c r="FE330" s="27">
        <f t="shared" si="1544"/>
        <v>3.3599999999999998E-2</v>
      </c>
      <c r="FF330" s="27">
        <f t="shared" ref="FF330:FF335" si="1737">FD330+FE330</f>
        <v>3.3599999999999998E-2</v>
      </c>
      <c r="FG330" s="31"/>
      <c r="FH330" s="29">
        <v>122.9589</v>
      </c>
      <c r="FI330" s="27">
        <v>0.1</v>
      </c>
      <c r="FJ330" s="27">
        <v>0</v>
      </c>
      <c r="FK330" s="27">
        <f t="shared" si="1546"/>
        <v>2.1399999999999999E-2</v>
      </c>
      <c r="FL330" s="27">
        <f t="shared" ref="FL330:FL335" si="1738">FJ330+FK330</f>
        <v>2.1399999999999999E-2</v>
      </c>
      <c r="FM330" s="31"/>
      <c r="FN330" s="32">
        <f t="shared" ref="FN330:FN341" si="1739">+C330</f>
        <v>1</v>
      </c>
      <c r="FO330" s="32">
        <f t="shared" ref="FO330:FO341" si="1740">+B330</f>
        <v>2018</v>
      </c>
    </row>
    <row r="331" spans="2:171" ht="15" x14ac:dyDescent="0.2">
      <c r="B331" s="32">
        <v>2018</v>
      </c>
      <c r="C331" s="32">
        <f t="shared" si="1698"/>
        <v>2</v>
      </c>
      <c r="D331" s="27"/>
      <c r="E331" s="29">
        <v>0.55889999999999995</v>
      </c>
      <c r="F331" s="52">
        <v>0.45340000000000003</v>
      </c>
      <c r="G331" s="27">
        <f t="shared" si="1602"/>
        <v>6.5699999999999995E-2</v>
      </c>
      <c r="H331" s="27">
        <f t="shared" si="1699"/>
        <v>0.51910000000000001</v>
      </c>
      <c r="I331" s="27"/>
      <c r="J331" s="29">
        <v>0.55889999999999995</v>
      </c>
      <c r="K331" s="27">
        <f t="shared" si="1700"/>
        <v>0.45340000000000003</v>
      </c>
      <c r="L331" s="27">
        <f t="shared" si="1605"/>
        <v>6.5699999999999995E-2</v>
      </c>
      <c r="M331" s="27">
        <f t="shared" si="1701"/>
        <v>0.51910000000000001</v>
      </c>
      <c r="N331" s="27"/>
      <c r="O331" s="29">
        <v>0.98629999999999995</v>
      </c>
      <c r="P331" s="27">
        <f t="shared" si="1702"/>
        <v>0.45340000000000003</v>
      </c>
      <c r="Q331" s="27">
        <f t="shared" si="1608"/>
        <v>9.9599999999999994E-2</v>
      </c>
      <c r="R331" s="27">
        <f t="shared" si="1703"/>
        <v>0.55300000000000005</v>
      </c>
      <c r="S331" s="27"/>
      <c r="T331" s="29">
        <v>4.9314999999999998</v>
      </c>
      <c r="U331" s="27">
        <f t="shared" si="1704"/>
        <v>0.45340000000000003</v>
      </c>
      <c r="V331" s="27">
        <f t="shared" si="1611"/>
        <v>7.8820000000000001E-2</v>
      </c>
      <c r="W331" s="27">
        <f t="shared" si="1705"/>
        <v>0.53222000000000003</v>
      </c>
      <c r="X331" s="27"/>
      <c r="Y331" s="29">
        <v>21.5671</v>
      </c>
      <c r="Z331" s="27">
        <v>0.14749999999999999</v>
      </c>
      <c r="AA331" s="27">
        <f t="shared" si="1706"/>
        <v>0.45340000000000003</v>
      </c>
      <c r="AB331" s="27">
        <f t="shared" si="1502"/>
        <v>3.9399999999999998E-2</v>
      </c>
      <c r="AC331" s="27">
        <f t="shared" si="1707"/>
        <v>0.49280000000000002</v>
      </c>
      <c r="AD331" s="27"/>
      <c r="AE331" s="29">
        <v>5.1288</v>
      </c>
      <c r="AF331" s="52">
        <v>0.33750000000000002</v>
      </c>
      <c r="AG331" s="27">
        <f t="shared" si="1504"/>
        <v>7.7600000000000002E-2</v>
      </c>
      <c r="AH331" s="27">
        <f t="shared" si="1708"/>
        <v>0.41510000000000002</v>
      </c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9">
        <v>21.5671</v>
      </c>
      <c r="BC331" s="27">
        <f t="shared" si="1709"/>
        <v>0.14749999999999999</v>
      </c>
      <c r="BD331" s="27">
        <f t="shared" si="1710"/>
        <v>0.33750000000000002</v>
      </c>
      <c r="BE331" s="27">
        <f t="shared" si="1508"/>
        <v>3.8899999999999997E-2</v>
      </c>
      <c r="BF331" s="27">
        <f t="shared" si="1711"/>
        <v>0.37640000000000001</v>
      </c>
      <c r="BG331" s="27"/>
      <c r="BH331" s="29">
        <v>122.0384</v>
      </c>
      <c r="BI331" s="27">
        <v>0.1</v>
      </c>
      <c r="BJ331" s="27">
        <f t="shared" si="1712"/>
        <v>0.33750000000000002</v>
      </c>
      <c r="BK331" s="27">
        <f t="shared" si="1511"/>
        <v>2.6499999999999999E-2</v>
      </c>
      <c r="BL331" s="27">
        <f t="shared" si="1713"/>
        <v>0.36400000000000005</v>
      </c>
      <c r="BM331" s="27"/>
      <c r="BN331" s="27"/>
      <c r="BO331" s="27"/>
      <c r="BP331" s="27"/>
      <c r="BQ331" s="27"/>
      <c r="BR331" s="27"/>
      <c r="BS331" s="27"/>
      <c r="BT331" s="127" t="s">
        <v>30</v>
      </c>
      <c r="BU331" s="127"/>
      <c r="BV331" s="127"/>
      <c r="BW331" s="127"/>
      <c r="BX331" s="127"/>
      <c r="BY331" s="31"/>
      <c r="BZ331" s="29">
        <v>5.1288</v>
      </c>
      <c r="CA331" s="27">
        <v>0</v>
      </c>
      <c r="CB331" s="27">
        <f t="shared" si="1714"/>
        <v>0.33750000000000002</v>
      </c>
      <c r="CC331" s="27">
        <f t="shared" si="1514"/>
        <v>7.7600000000000002E-2</v>
      </c>
      <c r="CD331" s="27">
        <f t="shared" si="1715"/>
        <v>0.41510000000000002</v>
      </c>
      <c r="CE331" s="28"/>
      <c r="CF331" s="29">
        <v>230.16990000000001</v>
      </c>
      <c r="CG331" s="27">
        <v>6.6199999999999995E-2</v>
      </c>
      <c r="CH331" s="27">
        <f t="shared" si="1716"/>
        <v>0.33750000000000002</v>
      </c>
      <c r="CI331" s="27">
        <f t="shared" si="1517"/>
        <v>1.5900000000000001E-2</v>
      </c>
      <c r="CJ331" s="27">
        <f t="shared" si="1717"/>
        <v>0.35340000000000005</v>
      </c>
      <c r="CK331" s="28"/>
      <c r="CL331" s="29">
        <v>1.9068000000000001</v>
      </c>
      <c r="CM331" s="27">
        <v>0</v>
      </c>
      <c r="CN331" s="27">
        <f t="shared" si="1519"/>
        <v>9.1499999999999998E-2</v>
      </c>
      <c r="CO331" s="27">
        <f t="shared" si="1718"/>
        <v>9.1499999999999998E-2</v>
      </c>
      <c r="CP331" s="28"/>
      <c r="CQ331" s="29">
        <v>2.1040999999999999</v>
      </c>
      <c r="CR331" s="27">
        <f t="shared" si="1719"/>
        <v>0</v>
      </c>
      <c r="CS331" s="27">
        <f t="shared" si="1719"/>
        <v>9.1499999999999998E-2</v>
      </c>
      <c r="CT331" s="27">
        <f t="shared" si="1720"/>
        <v>9.1499999999999998E-2</v>
      </c>
      <c r="CU331" s="28"/>
      <c r="CV331" s="29">
        <v>5.8520000000000003</v>
      </c>
      <c r="CW331" s="27">
        <f t="shared" si="1721"/>
        <v>0</v>
      </c>
      <c r="CX331" s="27">
        <f t="shared" si="1524"/>
        <v>7.1300000000000002E-2</v>
      </c>
      <c r="CY331" s="27">
        <f t="shared" si="1722"/>
        <v>7.1300000000000002E-2</v>
      </c>
      <c r="CZ331" s="28"/>
      <c r="DA331" s="29">
        <v>6.0492999999999997</v>
      </c>
      <c r="DB331" s="27">
        <f t="shared" si="1723"/>
        <v>0</v>
      </c>
      <c r="DC331" s="29">
        <f t="shared" si="1723"/>
        <v>7.1300000000000002E-2</v>
      </c>
      <c r="DD331" s="27">
        <f t="shared" si="1724"/>
        <v>7.1300000000000002E-2</v>
      </c>
      <c r="DE331" s="27"/>
      <c r="DF331" s="29">
        <v>22.290299999999998</v>
      </c>
      <c r="DG331" s="27">
        <f t="shared" si="1725"/>
        <v>0.14749999999999999</v>
      </c>
      <c r="DH331" s="27">
        <f t="shared" si="1726"/>
        <v>0</v>
      </c>
      <c r="DI331" s="27">
        <f t="shared" si="1530"/>
        <v>3.3599999999999998E-2</v>
      </c>
      <c r="DJ331" s="27">
        <f t="shared" si="1727"/>
        <v>3.3599999999999998E-2</v>
      </c>
      <c r="DK331" s="28"/>
      <c r="DL331" s="29">
        <v>22.4876</v>
      </c>
      <c r="DM331" s="27">
        <f t="shared" si="1728"/>
        <v>0.14749999999999999</v>
      </c>
      <c r="DN331" s="27">
        <f t="shared" si="1728"/>
        <v>0</v>
      </c>
      <c r="DO331" s="27">
        <f t="shared" si="1728"/>
        <v>3.3599999999999998E-2</v>
      </c>
      <c r="DP331" s="27">
        <f t="shared" si="1729"/>
        <v>3.3599999999999998E-2</v>
      </c>
      <c r="DQ331" s="27"/>
      <c r="DR331" s="29">
        <v>122.7616</v>
      </c>
      <c r="DS331" s="27">
        <f t="shared" si="1730"/>
        <v>0.1</v>
      </c>
      <c r="DT331" s="27">
        <f t="shared" si="1731"/>
        <v>0</v>
      </c>
      <c r="DU331" s="29">
        <f t="shared" si="1536"/>
        <v>2.1399999999999999E-2</v>
      </c>
      <c r="DV331" s="27">
        <f t="shared" si="1732"/>
        <v>2.1399999999999999E-2</v>
      </c>
      <c r="DW331" s="28"/>
      <c r="DX331" s="29">
        <v>122.9589</v>
      </c>
      <c r="DY331" s="27">
        <f t="shared" si="1733"/>
        <v>0.1</v>
      </c>
      <c r="DZ331" s="27">
        <f t="shared" si="1733"/>
        <v>0</v>
      </c>
      <c r="EA331" s="27">
        <f t="shared" si="1733"/>
        <v>2.1399999999999999E-2</v>
      </c>
      <c r="EB331" s="27">
        <f t="shared" si="1734"/>
        <v>2.1399999999999999E-2</v>
      </c>
      <c r="EC331" s="27"/>
      <c r="ED331" s="27"/>
      <c r="EE331" s="27"/>
      <c r="EF331" s="27"/>
      <c r="EG331" s="27"/>
      <c r="EH331" s="27"/>
      <c r="EI331" s="27"/>
      <c r="EJ331" s="127" t="s">
        <v>30</v>
      </c>
      <c r="EK331" s="127"/>
      <c r="EL331" s="127"/>
      <c r="EM331" s="127"/>
      <c r="EN331" s="127"/>
      <c r="EO331" s="31"/>
      <c r="EP331" s="29">
        <v>2.1040999999999999</v>
      </c>
      <c r="EQ331" s="27">
        <v>0</v>
      </c>
      <c r="ER331" s="27">
        <v>0</v>
      </c>
      <c r="ES331" s="27">
        <f t="shared" si="1540"/>
        <v>9.1499999999999998E-2</v>
      </c>
      <c r="ET331" s="27">
        <f t="shared" si="1735"/>
        <v>9.1499999999999998E-2</v>
      </c>
      <c r="EU331" s="31"/>
      <c r="EV331" s="29">
        <v>6.0492999999999997</v>
      </c>
      <c r="EW331" s="27">
        <v>0</v>
      </c>
      <c r="EX331" s="27">
        <v>0</v>
      </c>
      <c r="EY331" s="27">
        <f t="shared" si="1542"/>
        <v>7.1300000000000002E-2</v>
      </c>
      <c r="EZ331" s="27">
        <f t="shared" si="1736"/>
        <v>7.1300000000000002E-2</v>
      </c>
      <c r="FA331" s="31"/>
      <c r="FB331" s="29">
        <v>22.4876</v>
      </c>
      <c r="FC331" s="27">
        <v>0.14749999999999999</v>
      </c>
      <c r="FD331" s="27">
        <v>0</v>
      </c>
      <c r="FE331" s="27">
        <f t="shared" si="1544"/>
        <v>3.3599999999999998E-2</v>
      </c>
      <c r="FF331" s="27">
        <f t="shared" si="1737"/>
        <v>3.3599999999999998E-2</v>
      </c>
      <c r="FG331" s="31"/>
      <c r="FH331" s="29">
        <v>122.9589</v>
      </c>
      <c r="FI331" s="27">
        <v>0.1</v>
      </c>
      <c r="FJ331" s="27">
        <v>0</v>
      </c>
      <c r="FK331" s="27">
        <f t="shared" si="1546"/>
        <v>2.1399999999999999E-2</v>
      </c>
      <c r="FL331" s="27">
        <f t="shared" si="1738"/>
        <v>2.1399999999999999E-2</v>
      </c>
      <c r="FM331" s="31"/>
      <c r="FN331" s="32">
        <f t="shared" si="1739"/>
        <v>2</v>
      </c>
      <c r="FO331" s="32">
        <f t="shared" si="1740"/>
        <v>2018</v>
      </c>
    </row>
    <row r="332" spans="2:171" ht="15" x14ac:dyDescent="0.2">
      <c r="B332" s="32">
        <v>2018</v>
      </c>
      <c r="C332" s="32">
        <f t="shared" si="1698"/>
        <v>3</v>
      </c>
      <c r="D332" s="27"/>
      <c r="E332" s="29">
        <v>0.55889999999999995</v>
      </c>
      <c r="F332" s="52">
        <v>0.38369999999999999</v>
      </c>
      <c r="G332" s="27">
        <f t="shared" si="1602"/>
        <v>6.5699999999999995E-2</v>
      </c>
      <c r="H332" s="27">
        <f t="shared" si="1699"/>
        <v>0.44939999999999997</v>
      </c>
      <c r="I332" s="27"/>
      <c r="J332" s="29">
        <v>0.55889999999999995</v>
      </c>
      <c r="K332" s="27">
        <f t="shared" si="1700"/>
        <v>0.38369999999999999</v>
      </c>
      <c r="L332" s="27">
        <f t="shared" si="1605"/>
        <v>6.5699999999999995E-2</v>
      </c>
      <c r="M332" s="27">
        <f t="shared" si="1701"/>
        <v>0.44939999999999997</v>
      </c>
      <c r="N332" s="27"/>
      <c r="O332" s="29">
        <v>0.98629999999999995</v>
      </c>
      <c r="P332" s="27">
        <f t="shared" si="1702"/>
        <v>0.38369999999999999</v>
      </c>
      <c r="Q332" s="27">
        <f t="shared" si="1608"/>
        <v>9.9599999999999994E-2</v>
      </c>
      <c r="R332" s="27">
        <f t="shared" si="1703"/>
        <v>0.48329999999999995</v>
      </c>
      <c r="S332" s="27"/>
      <c r="T332" s="29">
        <v>4.9314999999999998</v>
      </c>
      <c r="U332" s="27">
        <f t="shared" si="1704"/>
        <v>0.38369999999999999</v>
      </c>
      <c r="V332" s="27">
        <f t="shared" si="1611"/>
        <v>7.8820000000000001E-2</v>
      </c>
      <c r="W332" s="27">
        <f t="shared" si="1705"/>
        <v>0.46251999999999999</v>
      </c>
      <c r="X332" s="27"/>
      <c r="Y332" s="29">
        <v>21.5671</v>
      </c>
      <c r="Z332" s="27">
        <v>0.14749999999999999</v>
      </c>
      <c r="AA332" s="27">
        <f t="shared" si="1706"/>
        <v>0.38369999999999999</v>
      </c>
      <c r="AB332" s="27">
        <f t="shared" si="1502"/>
        <v>3.9399999999999998E-2</v>
      </c>
      <c r="AC332" s="27">
        <f t="shared" si="1707"/>
        <v>0.42309999999999998</v>
      </c>
      <c r="AD332" s="27"/>
      <c r="AE332" s="29">
        <v>5.1288</v>
      </c>
      <c r="AF332" s="52">
        <v>0.27739999999999998</v>
      </c>
      <c r="AG332" s="27">
        <f t="shared" si="1504"/>
        <v>7.7600000000000002E-2</v>
      </c>
      <c r="AH332" s="27">
        <f t="shared" si="1708"/>
        <v>0.35499999999999998</v>
      </c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9">
        <v>21.5671</v>
      </c>
      <c r="BC332" s="27">
        <f t="shared" si="1709"/>
        <v>0.14749999999999999</v>
      </c>
      <c r="BD332" s="27">
        <f t="shared" si="1710"/>
        <v>0.27739999999999998</v>
      </c>
      <c r="BE332" s="27">
        <f t="shared" si="1508"/>
        <v>3.8899999999999997E-2</v>
      </c>
      <c r="BF332" s="27">
        <f t="shared" si="1711"/>
        <v>0.31629999999999997</v>
      </c>
      <c r="BG332" s="27"/>
      <c r="BH332" s="29">
        <v>122.0384</v>
      </c>
      <c r="BI332" s="27">
        <v>0.1</v>
      </c>
      <c r="BJ332" s="27">
        <f t="shared" si="1712"/>
        <v>0.27739999999999998</v>
      </c>
      <c r="BK332" s="27">
        <f t="shared" si="1511"/>
        <v>2.6499999999999999E-2</v>
      </c>
      <c r="BL332" s="27">
        <f t="shared" si="1713"/>
        <v>0.3039</v>
      </c>
      <c r="BM332" s="27"/>
      <c r="BN332" s="27"/>
      <c r="BO332" s="27"/>
      <c r="BP332" s="27"/>
      <c r="BQ332" s="27"/>
      <c r="BR332" s="27"/>
      <c r="BS332" s="27"/>
      <c r="BT332" s="127" t="s">
        <v>30</v>
      </c>
      <c r="BU332" s="127"/>
      <c r="BV332" s="127"/>
      <c r="BW332" s="127"/>
      <c r="BX332" s="127"/>
      <c r="BY332" s="31"/>
      <c r="BZ332" s="29">
        <v>5.1288</v>
      </c>
      <c r="CA332" s="27">
        <v>0</v>
      </c>
      <c r="CB332" s="27">
        <f t="shared" si="1714"/>
        <v>0.27739999999999998</v>
      </c>
      <c r="CC332" s="27">
        <f t="shared" si="1514"/>
        <v>7.7600000000000002E-2</v>
      </c>
      <c r="CD332" s="27">
        <f t="shared" si="1715"/>
        <v>0.35499999999999998</v>
      </c>
      <c r="CE332" s="28"/>
      <c r="CF332" s="29">
        <v>230.16990000000001</v>
      </c>
      <c r="CG332" s="27">
        <v>6.6199999999999995E-2</v>
      </c>
      <c r="CH332" s="27">
        <f t="shared" si="1716"/>
        <v>0.27739999999999998</v>
      </c>
      <c r="CI332" s="27">
        <f t="shared" si="1517"/>
        <v>1.5900000000000001E-2</v>
      </c>
      <c r="CJ332" s="27">
        <f t="shared" si="1717"/>
        <v>0.29330000000000001</v>
      </c>
      <c r="CK332" s="28"/>
      <c r="CL332" s="29">
        <v>1.9068000000000001</v>
      </c>
      <c r="CM332" s="27">
        <v>0</v>
      </c>
      <c r="CN332" s="27">
        <f t="shared" si="1519"/>
        <v>9.1499999999999998E-2</v>
      </c>
      <c r="CO332" s="27">
        <f t="shared" si="1718"/>
        <v>9.1499999999999998E-2</v>
      </c>
      <c r="CP332" s="28"/>
      <c r="CQ332" s="29">
        <v>2.1040999999999999</v>
      </c>
      <c r="CR332" s="27">
        <f t="shared" si="1719"/>
        <v>0</v>
      </c>
      <c r="CS332" s="27">
        <f t="shared" si="1719"/>
        <v>9.1499999999999998E-2</v>
      </c>
      <c r="CT332" s="27">
        <f t="shared" si="1720"/>
        <v>9.1499999999999998E-2</v>
      </c>
      <c r="CU332" s="28"/>
      <c r="CV332" s="29">
        <v>5.8520000000000003</v>
      </c>
      <c r="CW332" s="27">
        <f t="shared" si="1721"/>
        <v>0</v>
      </c>
      <c r="CX332" s="27">
        <f t="shared" si="1524"/>
        <v>7.1300000000000002E-2</v>
      </c>
      <c r="CY332" s="27">
        <f t="shared" si="1722"/>
        <v>7.1300000000000002E-2</v>
      </c>
      <c r="CZ332" s="28"/>
      <c r="DA332" s="29">
        <v>6.0492999999999997</v>
      </c>
      <c r="DB332" s="27">
        <f t="shared" si="1723"/>
        <v>0</v>
      </c>
      <c r="DC332" s="29">
        <f t="shared" si="1723"/>
        <v>7.1300000000000002E-2</v>
      </c>
      <c r="DD332" s="27">
        <f t="shared" si="1724"/>
        <v>7.1300000000000002E-2</v>
      </c>
      <c r="DE332" s="27"/>
      <c r="DF332" s="29">
        <v>22.290299999999998</v>
      </c>
      <c r="DG332" s="27">
        <f t="shared" si="1725"/>
        <v>0.14749999999999999</v>
      </c>
      <c r="DH332" s="27">
        <f t="shared" si="1726"/>
        <v>0</v>
      </c>
      <c r="DI332" s="27">
        <f t="shared" si="1530"/>
        <v>3.3599999999999998E-2</v>
      </c>
      <c r="DJ332" s="27">
        <f t="shared" si="1727"/>
        <v>3.3599999999999998E-2</v>
      </c>
      <c r="DK332" s="28"/>
      <c r="DL332" s="29">
        <v>22.4876</v>
      </c>
      <c r="DM332" s="27">
        <f t="shared" ref="DM332:DO333" si="1741">+DG332</f>
        <v>0.14749999999999999</v>
      </c>
      <c r="DN332" s="27">
        <f t="shared" si="1741"/>
        <v>0</v>
      </c>
      <c r="DO332" s="27">
        <f t="shared" si="1741"/>
        <v>3.3599999999999998E-2</v>
      </c>
      <c r="DP332" s="27">
        <f t="shared" si="1729"/>
        <v>3.3599999999999998E-2</v>
      </c>
      <c r="DQ332" s="27"/>
      <c r="DR332" s="29">
        <v>122.7616</v>
      </c>
      <c r="DS332" s="27">
        <f t="shared" si="1730"/>
        <v>0.1</v>
      </c>
      <c r="DT332" s="27">
        <f t="shared" si="1731"/>
        <v>0</v>
      </c>
      <c r="DU332" s="29">
        <f t="shared" si="1536"/>
        <v>2.1399999999999999E-2</v>
      </c>
      <c r="DV332" s="27">
        <f t="shared" si="1732"/>
        <v>2.1399999999999999E-2</v>
      </c>
      <c r="DW332" s="28"/>
      <c r="DX332" s="29">
        <v>122.9589</v>
      </c>
      <c r="DY332" s="27">
        <f t="shared" ref="DY332:EA333" si="1742">+DS332</f>
        <v>0.1</v>
      </c>
      <c r="DZ332" s="27">
        <f t="shared" si="1742"/>
        <v>0</v>
      </c>
      <c r="EA332" s="27">
        <f t="shared" si="1742"/>
        <v>2.1399999999999999E-2</v>
      </c>
      <c r="EB332" s="27">
        <f t="shared" si="1734"/>
        <v>2.1399999999999999E-2</v>
      </c>
      <c r="EC332" s="27"/>
      <c r="ED332" s="27"/>
      <c r="EE332" s="27"/>
      <c r="EF332" s="27"/>
      <c r="EG332" s="27"/>
      <c r="EH332" s="27"/>
      <c r="EI332" s="27"/>
      <c r="EJ332" s="127" t="s">
        <v>30</v>
      </c>
      <c r="EK332" s="127"/>
      <c r="EL332" s="127"/>
      <c r="EM332" s="127"/>
      <c r="EN332" s="127"/>
      <c r="EO332" s="31"/>
      <c r="EP332" s="29">
        <v>2.1040999999999999</v>
      </c>
      <c r="EQ332" s="27">
        <v>0</v>
      </c>
      <c r="ER332" s="27">
        <v>0</v>
      </c>
      <c r="ES332" s="27">
        <f t="shared" si="1540"/>
        <v>9.1499999999999998E-2</v>
      </c>
      <c r="ET332" s="27">
        <f t="shared" si="1735"/>
        <v>9.1499999999999998E-2</v>
      </c>
      <c r="EU332" s="31"/>
      <c r="EV332" s="29">
        <v>6.0492999999999997</v>
      </c>
      <c r="EW332" s="27">
        <v>0</v>
      </c>
      <c r="EX332" s="27">
        <v>0</v>
      </c>
      <c r="EY332" s="27">
        <f t="shared" si="1542"/>
        <v>7.1300000000000002E-2</v>
      </c>
      <c r="EZ332" s="27">
        <f t="shared" si="1736"/>
        <v>7.1300000000000002E-2</v>
      </c>
      <c r="FA332" s="31"/>
      <c r="FB332" s="29">
        <v>22.4876</v>
      </c>
      <c r="FC332" s="27">
        <v>0.14749999999999999</v>
      </c>
      <c r="FD332" s="27">
        <v>0</v>
      </c>
      <c r="FE332" s="27">
        <f t="shared" si="1544"/>
        <v>3.3599999999999998E-2</v>
      </c>
      <c r="FF332" s="27">
        <f t="shared" si="1737"/>
        <v>3.3599999999999998E-2</v>
      </c>
      <c r="FG332" s="31"/>
      <c r="FH332" s="29">
        <v>122.9589</v>
      </c>
      <c r="FI332" s="27">
        <v>0.1</v>
      </c>
      <c r="FJ332" s="27">
        <v>0</v>
      </c>
      <c r="FK332" s="27">
        <f t="shared" si="1546"/>
        <v>2.1399999999999999E-2</v>
      </c>
      <c r="FL332" s="27">
        <f t="shared" si="1738"/>
        <v>2.1399999999999999E-2</v>
      </c>
      <c r="FM332" s="31"/>
      <c r="FN332" s="32">
        <f t="shared" si="1739"/>
        <v>3</v>
      </c>
      <c r="FO332" s="32">
        <f t="shared" si="1740"/>
        <v>2018</v>
      </c>
    </row>
    <row r="333" spans="2:171" ht="15" x14ac:dyDescent="0.2">
      <c r="B333" s="32">
        <v>2018</v>
      </c>
      <c r="C333" s="32">
        <f t="shared" si="1698"/>
        <v>4</v>
      </c>
      <c r="D333" s="27"/>
      <c r="E333" s="29">
        <v>0.55889999999999995</v>
      </c>
      <c r="F333" s="52">
        <v>0.2797</v>
      </c>
      <c r="G333" s="27">
        <f t="shared" si="1602"/>
        <v>6.5699999999999995E-2</v>
      </c>
      <c r="H333" s="27">
        <f t="shared" si="1699"/>
        <v>0.34539999999999998</v>
      </c>
      <c r="I333" s="27"/>
      <c r="J333" s="29">
        <v>0.55889999999999995</v>
      </c>
      <c r="K333" s="27">
        <f t="shared" si="1700"/>
        <v>0.2797</v>
      </c>
      <c r="L333" s="27">
        <f t="shared" si="1605"/>
        <v>6.5699999999999995E-2</v>
      </c>
      <c r="M333" s="27">
        <f t="shared" si="1701"/>
        <v>0.34539999999999998</v>
      </c>
      <c r="N333" s="27"/>
      <c r="O333" s="29">
        <v>0.98629999999999995</v>
      </c>
      <c r="P333" s="27">
        <f t="shared" si="1702"/>
        <v>0.2797</v>
      </c>
      <c r="Q333" s="27">
        <f t="shared" si="1608"/>
        <v>9.9599999999999994E-2</v>
      </c>
      <c r="R333" s="27">
        <f t="shared" si="1703"/>
        <v>0.37929999999999997</v>
      </c>
      <c r="S333" s="27"/>
      <c r="T333" s="29">
        <v>4.9314999999999998</v>
      </c>
      <c r="U333" s="27">
        <f t="shared" si="1704"/>
        <v>0.2797</v>
      </c>
      <c r="V333" s="27">
        <f t="shared" si="1611"/>
        <v>7.8820000000000001E-2</v>
      </c>
      <c r="W333" s="27">
        <f t="shared" si="1705"/>
        <v>0.35852000000000001</v>
      </c>
      <c r="X333" s="27"/>
      <c r="Y333" s="29">
        <v>21.5671</v>
      </c>
      <c r="Z333" s="27">
        <v>0.14749999999999999</v>
      </c>
      <c r="AA333" s="27">
        <f t="shared" si="1706"/>
        <v>0.2797</v>
      </c>
      <c r="AB333" s="27">
        <f t="shared" si="1502"/>
        <v>3.9399999999999998E-2</v>
      </c>
      <c r="AC333" s="27">
        <f t="shared" si="1707"/>
        <v>0.31909999999999999</v>
      </c>
      <c r="AD333" s="27"/>
      <c r="AE333" s="29">
        <v>5.1288</v>
      </c>
      <c r="AF333" s="52">
        <v>0.1678</v>
      </c>
      <c r="AG333" s="27">
        <f t="shared" si="1504"/>
        <v>7.7600000000000002E-2</v>
      </c>
      <c r="AH333" s="27">
        <f t="shared" si="1708"/>
        <v>0.24540000000000001</v>
      </c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9">
        <v>21.5671</v>
      </c>
      <c r="BC333" s="27">
        <f t="shared" si="1709"/>
        <v>0.14749999999999999</v>
      </c>
      <c r="BD333" s="27">
        <f t="shared" si="1710"/>
        <v>0.1678</v>
      </c>
      <c r="BE333" s="27">
        <f t="shared" si="1508"/>
        <v>3.8899999999999997E-2</v>
      </c>
      <c r="BF333" s="27">
        <f t="shared" si="1711"/>
        <v>0.20669999999999999</v>
      </c>
      <c r="BG333" s="27"/>
      <c r="BH333" s="29">
        <v>122.0384</v>
      </c>
      <c r="BI333" s="27">
        <v>0.1</v>
      </c>
      <c r="BJ333" s="27">
        <f t="shared" si="1712"/>
        <v>0.1678</v>
      </c>
      <c r="BK333" s="27">
        <f t="shared" si="1511"/>
        <v>2.6499999999999999E-2</v>
      </c>
      <c r="BL333" s="27">
        <f t="shared" si="1713"/>
        <v>0.1943</v>
      </c>
      <c r="BM333" s="27"/>
      <c r="BN333" s="27"/>
      <c r="BO333" s="27"/>
      <c r="BP333" s="27"/>
      <c r="BQ333" s="27"/>
      <c r="BR333" s="27"/>
      <c r="BS333" s="27"/>
      <c r="BT333" s="127" t="s">
        <v>30</v>
      </c>
      <c r="BU333" s="127"/>
      <c r="BV333" s="127"/>
      <c r="BW333" s="127"/>
      <c r="BX333" s="127"/>
      <c r="BY333" s="31"/>
      <c r="BZ333" s="29">
        <v>5.1288</v>
      </c>
      <c r="CA333" s="27">
        <v>0</v>
      </c>
      <c r="CB333" s="27">
        <f t="shared" si="1714"/>
        <v>0.1678</v>
      </c>
      <c r="CC333" s="27">
        <f t="shared" si="1514"/>
        <v>7.7600000000000002E-2</v>
      </c>
      <c r="CD333" s="27">
        <f t="shared" si="1715"/>
        <v>0.24540000000000001</v>
      </c>
      <c r="CE333" s="28"/>
      <c r="CF333" s="29">
        <v>230.16990000000001</v>
      </c>
      <c r="CG333" s="27">
        <v>6.6199999999999995E-2</v>
      </c>
      <c r="CH333" s="27">
        <f t="shared" si="1716"/>
        <v>0.1678</v>
      </c>
      <c r="CI333" s="27">
        <f t="shared" si="1517"/>
        <v>1.5900000000000001E-2</v>
      </c>
      <c r="CJ333" s="27">
        <f t="shared" si="1717"/>
        <v>0.1837</v>
      </c>
      <c r="CK333" s="28"/>
      <c r="CL333" s="29">
        <v>1.9068000000000001</v>
      </c>
      <c r="CM333" s="27">
        <v>0</v>
      </c>
      <c r="CN333" s="27">
        <f t="shared" si="1519"/>
        <v>9.1499999999999998E-2</v>
      </c>
      <c r="CO333" s="27">
        <f t="shared" si="1718"/>
        <v>9.1499999999999998E-2</v>
      </c>
      <c r="CP333" s="28"/>
      <c r="CQ333" s="29">
        <v>2.1040999999999999</v>
      </c>
      <c r="CR333" s="27">
        <f t="shared" ref="CR333:CS335" si="1743">+CM333</f>
        <v>0</v>
      </c>
      <c r="CS333" s="27">
        <f t="shared" si="1743"/>
        <v>9.1499999999999998E-2</v>
      </c>
      <c r="CT333" s="27">
        <f t="shared" si="1720"/>
        <v>9.1499999999999998E-2</v>
      </c>
      <c r="CU333" s="28"/>
      <c r="CV333" s="29">
        <v>5.8520000000000003</v>
      </c>
      <c r="CW333" s="27">
        <f t="shared" si="1721"/>
        <v>0</v>
      </c>
      <c r="CX333" s="27">
        <f t="shared" si="1524"/>
        <v>7.1300000000000002E-2</v>
      </c>
      <c r="CY333" s="27">
        <f t="shared" si="1722"/>
        <v>7.1300000000000002E-2</v>
      </c>
      <c r="CZ333" s="28"/>
      <c r="DA333" s="29">
        <v>6.0492999999999997</v>
      </c>
      <c r="DB333" s="27">
        <f t="shared" ref="DB333:DC335" si="1744">+CW333</f>
        <v>0</v>
      </c>
      <c r="DC333" s="29">
        <f t="shared" si="1744"/>
        <v>7.1300000000000002E-2</v>
      </c>
      <c r="DD333" s="27">
        <f t="shared" si="1724"/>
        <v>7.1300000000000002E-2</v>
      </c>
      <c r="DE333" s="27"/>
      <c r="DF333" s="29">
        <v>22.290299999999998</v>
      </c>
      <c r="DG333" s="27">
        <f t="shared" si="1725"/>
        <v>0.14749999999999999</v>
      </c>
      <c r="DH333" s="27">
        <f t="shared" si="1726"/>
        <v>0</v>
      </c>
      <c r="DI333" s="27">
        <f t="shared" si="1530"/>
        <v>3.3599999999999998E-2</v>
      </c>
      <c r="DJ333" s="27">
        <f t="shared" si="1727"/>
        <v>3.3599999999999998E-2</v>
      </c>
      <c r="DK333" s="28"/>
      <c r="DL333" s="29">
        <v>22.4876</v>
      </c>
      <c r="DM333" s="27">
        <f t="shared" si="1741"/>
        <v>0.14749999999999999</v>
      </c>
      <c r="DN333" s="27">
        <f t="shared" si="1741"/>
        <v>0</v>
      </c>
      <c r="DO333" s="27">
        <f t="shared" si="1741"/>
        <v>3.3599999999999998E-2</v>
      </c>
      <c r="DP333" s="27">
        <f t="shared" si="1729"/>
        <v>3.3599999999999998E-2</v>
      </c>
      <c r="DQ333" s="27"/>
      <c r="DR333" s="29">
        <v>122.7616</v>
      </c>
      <c r="DS333" s="27">
        <f t="shared" si="1730"/>
        <v>0.1</v>
      </c>
      <c r="DT333" s="27">
        <f t="shared" si="1731"/>
        <v>0</v>
      </c>
      <c r="DU333" s="29">
        <f t="shared" si="1536"/>
        <v>2.1399999999999999E-2</v>
      </c>
      <c r="DV333" s="27">
        <f t="shared" si="1732"/>
        <v>2.1399999999999999E-2</v>
      </c>
      <c r="DW333" s="28"/>
      <c r="DX333" s="29">
        <v>122.9589</v>
      </c>
      <c r="DY333" s="27">
        <f t="shared" si="1742"/>
        <v>0.1</v>
      </c>
      <c r="DZ333" s="27">
        <f t="shared" si="1742"/>
        <v>0</v>
      </c>
      <c r="EA333" s="27">
        <f t="shared" si="1742"/>
        <v>2.1399999999999999E-2</v>
      </c>
      <c r="EB333" s="27">
        <f t="shared" si="1734"/>
        <v>2.1399999999999999E-2</v>
      </c>
      <c r="EC333" s="27"/>
      <c r="ED333" s="27"/>
      <c r="EE333" s="27"/>
      <c r="EF333" s="27"/>
      <c r="EG333" s="27"/>
      <c r="EH333" s="27"/>
      <c r="EI333" s="27"/>
      <c r="EJ333" s="127" t="s">
        <v>30</v>
      </c>
      <c r="EK333" s="127"/>
      <c r="EL333" s="127"/>
      <c r="EM333" s="127"/>
      <c r="EN333" s="127"/>
      <c r="EO333" s="31"/>
      <c r="EP333" s="29">
        <v>2.1040999999999999</v>
      </c>
      <c r="EQ333" s="27">
        <v>0</v>
      </c>
      <c r="ER333" s="27">
        <v>0</v>
      </c>
      <c r="ES333" s="27">
        <f t="shared" si="1540"/>
        <v>9.1499999999999998E-2</v>
      </c>
      <c r="ET333" s="27">
        <f t="shared" si="1735"/>
        <v>9.1499999999999998E-2</v>
      </c>
      <c r="EU333" s="31"/>
      <c r="EV333" s="29">
        <v>6.0492999999999997</v>
      </c>
      <c r="EW333" s="27">
        <v>0</v>
      </c>
      <c r="EX333" s="27">
        <v>0</v>
      </c>
      <c r="EY333" s="27">
        <f t="shared" si="1542"/>
        <v>7.1300000000000002E-2</v>
      </c>
      <c r="EZ333" s="27">
        <f t="shared" si="1736"/>
        <v>7.1300000000000002E-2</v>
      </c>
      <c r="FA333" s="31"/>
      <c r="FB333" s="29">
        <v>22.4876</v>
      </c>
      <c r="FC333" s="27">
        <v>0.14749999999999999</v>
      </c>
      <c r="FD333" s="27">
        <v>0</v>
      </c>
      <c r="FE333" s="27">
        <f t="shared" si="1544"/>
        <v>3.3599999999999998E-2</v>
      </c>
      <c r="FF333" s="27">
        <f t="shared" si="1737"/>
        <v>3.3599999999999998E-2</v>
      </c>
      <c r="FG333" s="31"/>
      <c r="FH333" s="29">
        <v>122.9589</v>
      </c>
      <c r="FI333" s="27">
        <v>0.1</v>
      </c>
      <c r="FJ333" s="27">
        <v>0</v>
      </c>
      <c r="FK333" s="27">
        <f t="shared" si="1546"/>
        <v>2.1399999999999999E-2</v>
      </c>
      <c r="FL333" s="27">
        <f t="shared" si="1738"/>
        <v>2.1399999999999999E-2</v>
      </c>
      <c r="FM333" s="31"/>
      <c r="FN333" s="32">
        <f t="shared" si="1739"/>
        <v>4</v>
      </c>
      <c r="FO333" s="32">
        <f t="shared" si="1740"/>
        <v>2018</v>
      </c>
    </row>
    <row r="334" spans="2:171" ht="15" x14ac:dyDescent="0.2">
      <c r="B334" s="32">
        <v>2018</v>
      </c>
      <c r="C334" s="32">
        <f t="shared" si="1698"/>
        <v>5</v>
      </c>
      <c r="D334" s="27"/>
      <c r="E334" s="29">
        <v>0.55889999999999995</v>
      </c>
      <c r="F334" s="52">
        <v>0.189</v>
      </c>
      <c r="G334" s="27">
        <f t="shared" si="1602"/>
        <v>6.5699999999999995E-2</v>
      </c>
      <c r="H334" s="27">
        <f t="shared" si="1699"/>
        <v>0.25469999999999998</v>
      </c>
      <c r="I334" s="27"/>
      <c r="J334" s="29">
        <v>0.55889999999999995</v>
      </c>
      <c r="K334" s="27">
        <f t="shared" si="1700"/>
        <v>0.189</v>
      </c>
      <c r="L334" s="27">
        <f t="shared" si="1605"/>
        <v>6.5699999999999995E-2</v>
      </c>
      <c r="M334" s="27">
        <f t="shared" si="1701"/>
        <v>0.25469999999999998</v>
      </c>
      <c r="N334" s="27"/>
      <c r="O334" s="29">
        <v>0.98629999999999995</v>
      </c>
      <c r="P334" s="27">
        <f t="shared" si="1702"/>
        <v>0.189</v>
      </c>
      <c r="Q334" s="27">
        <f t="shared" si="1608"/>
        <v>9.9599999999999994E-2</v>
      </c>
      <c r="R334" s="27">
        <f t="shared" si="1703"/>
        <v>0.28859999999999997</v>
      </c>
      <c r="S334" s="27"/>
      <c r="T334" s="29">
        <v>4.9314999999999998</v>
      </c>
      <c r="U334" s="27">
        <f t="shared" si="1704"/>
        <v>0.189</v>
      </c>
      <c r="V334" s="27">
        <f t="shared" si="1611"/>
        <v>7.8820000000000001E-2</v>
      </c>
      <c r="W334" s="27">
        <f t="shared" si="1705"/>
        <v>0.26782</v>
      </c>
      <c r="X334" s="27"/>
      <c r="Y334" s="29">
        <v>21.5671</v>
      </c>
      <c r="Z334" s="27">
        <v>0.14749999999999999</v>
      </c>
      <c r="AA334" s="27">
        <f t="shared" si="1706"/>
        <v>0.189</v>
      </c>
      <c r="AB334" s="27">
        <f t="shared" si="1502"/>
        <v>3.9399999999999998E-2</v>
      </c>
      <c r="AC334" s="27">
        <f t="shared" si="1707"/>
        <v>0.22839999999999999</v>
      </c>
      <c r="AD334" s="27"/>
      <c r="AE334" s="29">
        <v>5.1288</v>
      </c>
      <c r="AF334" s="52">
        <f t="shared" ref="AF334:AF339" si="1745">F334</f>
        <v>0.189</v>
      </c>
      <c r="AG334" s="27">
        <f t="shared" si="1504"/>
        <v>7.7600000000000002E-2</v>
      </c>
      <c r="AH334" s="27">
        <f t="shared" si="1708"/>
        <v>0.2666</v>
      </c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9">
        <v>21.5671</v>
      </c>
      <c r="BC334" s="27">
        <f t="shared" si="1709"/>
        <v>0.14749999999999999</v>
      </c>
      <c r="BD334" s="27">
        <f t="shared" si="1710"/>
        <v>0.189</v>
      </c>
      <c r="BE334" s="27">
        <f t="shared" si="1508"/>
        <v>3.8899999999999997E-2</v>
      </c>
      <c r="BF334" s="27">
        <f t="shared" si="1711"/>
        <v>0.22789999999999999</v>
      </c>
      <c r="BG334" s="27"/>
      <c r="BH334" s="29">
        <v>122.0384</v>
      </c>
      <c r="BI334" s="27">
        <v>0.1</v>
      </c>
      <c r="BJ334" s="27">
        <f t="shared" si="1712"/>
        <v>0.189</v>
      </c>
      <c r="BK334" s="27">
        <f t="shared" si="1511"/>
        <v>2.6499999999999999E-2</v>
      </c>
      <c r="BL334" s="27">
        <f t="shared" si="1713"/>
        <v>0.2155</v>
      </c>
      <c r="BM334" s="27"/>
      <c r="BN334" s="27"/>
      <c r="BO334" s="27"/>
      <c r="BP334" s="27"/>
      <c r="BQ334" s="27"/>
      <c r="BR334" s="27"/>
      <c r="BS334" s="27"/>
      <c r="BT334" s="127" t="s">
        <v>30</v>
      </c>
      <c r="BU334" s="127"/>
      <c r="BV334" s="127"/>
      <c r="BW334" s="127"/>
      <c r="BX334" s="127"/>
      <c r="BY334" s="31"/>
      <c r="BZ334" s="29">
        <v>5.1288</v>
      </c>
      <c r="CA334" s="27">
        <v>0</v>
      </c>
      <c r="CB334" s="27">
        <f t="shared" si="1714"/>
        <v>0.189</v>
      </c>
      <c r="CC334" s="27">
        <f t="shared" si="1514"/>
        <v>7.7600000000000002E-2</v>
      </c>
      <c r="CD334" s="27">
        <f t="shared" si="1715"/>
        <v>0.2666</v>
      </c>
      <c r="CE334" s="28"/>
      <c r="CF334" s="29">
        <v>230.16990000000001</v>
      </c>
      <c r="CG334" s="27">
        <v>6.6199999999999995E-2</v>
      </c>
      <c r="CH334" s="27">
        <f t="shared" si="1716"/>
        <v>0.189</v>
      </c>
      <c r="CI334" s="27">
        <f t="shared" si="1517"/>
        <v>1.5900000000000001E-2</v>
      </c>
      <c r="CJ334" s="27">
        <f t="shared" si="1717"/>
        <v>0.2049</v>
      </c>
      <c r="CK334" s="28"/>
      <c r="CL334" s="29">
        <v>1.9068000000000001</v>
      </c>
      <c r="CM334" s="27">
        <v>0</v>
      </c>
      <c r="CN334" s="27">
        <f t="shared" si="1519"/>
        <v>9.1499999999999998E-2</v>
      </c>
      <c r="CO334" s="27">
        <f t="shared" si="1718"/>
        <v>9.1499999999999998E-2</v>
      </c>
      <c r="CP334" s="28"/>
      <c r="CQ334" s="29">
        <v>2.1040999999999999</v>
      </c>
      <c r="CR334" s="27">
        <f t="shared" si="1743"/>
        <v>0</v>
      </c>
      <c r="CS334" s="27">
        <f t="shared" si="1743"/>
        <v>9.1499999999999998E-2</v>
      </c>
      <c r="CT334" s="27">
        <f t="shared" si="1720"/>
        <v>9.1499999999999998E-2</v>
      </c>
      <c r="CU334" s="28"/>
      <c r="CV334" s="29">
        <v>5.8520000000000003</v>
      </c>
      <c r="CW334" s="27">
        <f t="shared" si="1721"/>
        <v>0</v>
      </c>
      <c r="CX334" s="27">
        <f t="shared" si="1524"/>
        <v>7.1300000000000002E-2</v>
      </c>
      <c r="CY334" s="27">
        <f t="shared" si="1722"/>
        <v>7.1300000000000002E-2</v>
      </c>
      <c r="CZ334" s="28"/>
      <c r="DA334" s="29">
        <v>6.0492999999999997</v>
      </c>
      <c r="DB334" s="27">
        <f t="shared" si="1744"/>
        <v>0</v>
      </c>
      <c r="DC334" s="29">
        <f t="shared" si="1744"/>
        <v>7.1300000000000002E-2</v>
      </c>
      <c r="DD334" s="27">
        <f t="shared" si="1724"/>
        <v>7.1300000000000002E-2</v>
      </c>
      <c r="DE334" s="27"/>
      <c r="DF334" s="29">
        <v>22.290299999999998</v>
      </c>
      <c r="DG334" s="27">
        <f t="shared" si="1725"/>
        <v>0.14749999999999999</v>
      </c>
      <c r="DH334" s="27">
        <f t="shared" si="1726"/>
        <v>0</v>
      </c>
      <c r="DI334" s="27">
        <f t="shared" si="1530"/>
        <v>3.3599999999999998E-2</v>
      </c>
      <c r="DJ334" s="27">
        <f t="shared" si="1727"/>
        <v>3.3599999999999998E-2</v>
      </c>
      <c r="DK334" s="28"/>
      <c r="DL334" s="29">
        <v>22.4876</v>
      </c>
      <c r="DM334" s="27">
        <f t="shared" ref="DM334:DO335" si="1746">+DG334</f>
        <v>0.14749999999999999</v>
      </c>
      <c r="DN334" s="27">
        <f t="shared" si="1746"/>
        <v>0</v>
      </c>
      <c r="DO334" s="27">
        <f t="shared" si="1746"/>
        <v>3.3599999999999998E-2</v>
      </c>
      <c r="DP334" s="27">
        <f t="shared" si="1729"/>
        <v>3.3599999999999998E-2</v>
      </c>
      <c r="DQ334" s="27"/>
      <c r="DR334" s="29">
        <v>122.7616</v>
      </c>
      <c r="DS334" s="27">
        <f t="shared" si="1730"/>
        <v>0.1</v>
      </c>
      <c r="DT334" s="27">
        <f t="shared" si="1731"/>
        <v>0</v>
      </c>
      <c r="DU334" s="29">
        <f t="shared" si="1536"/>
        <v>2.1399999999999999E-2</v>
      </c>
      <c r="DV334" s="27">
        <f t="shared" si="1732"/>
        <v>2.1399999999999999E-2</v>
      </c>
      <c r="DW334" s="28"/>
      <c r="DX334" s="29">
        <v>122.9589</v>
      </c>
      <c r="DY334" s="27">
        <f t="shared" ref="DY334:EA335" si="1747">+DS334</f>
        <v>0.1</v>
      </c>
      <c r="DZ334" s="27">
        <f t="shared" si="1747"/>
        <v>0</v>
      </c>
      <c r="EA334" s="27">
        <f t="shared" si="1747"/>
        <v>2.1399999999999999E-2</v>
      </c>
      <c r="EB334" s="27">
        <f t="shared" si="1734"/>
        <v>2.1399999999999999E-2</v>
      </c>
      <c r="EC334" s="27"/>
      <c r="ED334" s="27"/>
      <c r="EE334" s="27"/>
      <c r="EF334" s="27"/>
      <c r="EG334" s="27"/>
      <c r="EH334" s="27"/>
      <c r="EI334" s="27"/>
      <c r="EJ334" s="127" t="s">
        <v>30</v>
      </c>
      <c r="EK334" s="127"/>
      <c r="EL334" s="127"/>
      <c r="EM334" s="127"/>
      <c r="EN334" s="127"/>
      <c r="EO334" s="31"/>
      <c r="EP334" s="29">
        <v>2.1040999999999999</v>
      </c>
      <c r="EQ334" s="27">
        <v>0</v>
      </c>
      <c r="ER334" s="27">
        <v>0</v>
      </c>
      <c r="ES334" s="27">
        <f t="shared" si="1540"/>
        <v>9.1499999999999998E-2</v>
      </c>
      <c r="ET334" s="27">
        <f t="shared" si="1735"/>
        <v>9.1499999999999998E-2</v>
      </c>
      <c r="EU334" s="31"/>
      <c r="EV334" s="29">
        <v>6.0492999999999997</v>
      </c>
      <c r="EW334" s="27">
        <v>0</v>
      </c>
      <c r="EX334" s="27">
        <v>0</v>
      </c>
      <c r="EY334" s="27">
        <f t="shared" si="1542"/>
        <v>7.1300000000000002E-2</v>
      </c>
      <c r="EZ334" s="27">
        <f t="shared" si="1736"/>
        <v>7.1300000000000002E-2</v>
      </c>
      <c r="FA334" s="31"/>
      <c r="FB334" s="29">
        <v>22.4876</v>
      </c>
      <c r="FC334" s="27">
        <v>0.14749999999999999</v>
      </c>
      <c r="FD334" s="27">
        <v>0</v>
      </c>
      <c r="FE334" s="27">
        <f t="shared" si="1544"/>
        <v>3.3599999999999998E-2</v>
      </c>
      <c r="FF334" s="27">
        <f t="shared" si="1737"/>
        <v>3.3599999999999998E-2</v>
      </c>
      <c r="FG334" s="31"/>
      <c r="FH334" s="29">
        <v>122.9589</v>
      </c>
      <c r="FI334" s="27">
        <v>0.1</v>
      </c>
      <c r="FJ334" s="27">
        <v>0</v>
      </c>
      <c r="FK334" s="27">
        <f t="shared" si="1546"/>
        <v>2.1399999999999999E-2</v>
      </c>
      <c r="FL334" s="27">
        <f t="shared" si="1738"/>
        <v>2.1399999999999999E-2</v>
      </c>
      <c r="FM334" s="31"/>
      <c r="FN334" s="32">
        <f t="shared" si="1739"/>
        <v>5</v>
      </c>
      <c r="FO334" s="32">
        <f t="shared" si="1740"/>
        <v>2018</v>
      </c>
    </row>
    <row r="335" spans="2:171" ht="15" x14ac:dyDescent="0.2">
      <c r="B335" s="32">
        <v>2018</v>
      </c>
      <c r="C335" s="32">
        <f t="shared" si="1698"/>
        <v>6</v>
      </c>
      <c r="D335" s="27"/>
      <c r="E335" s="29">
        <v>0.55889999999999995</v>
      </c>
      <c r="F335" s="52">
        <v>0.30930000000000002</v>
      </c>
      <c r="G335" s="27">
        <f t="shared" si="1602"/>
        <v>6.5699999999999995E-2</v>
      </c>
      <c r="H335" s="27">
        <f t="shared" si="1699"/>
        <v>0.375</v>
      </c>
      <c r="I335" s="27"/>
      <c r="J335" s="29">
        <v>0.55889999999999995</v>
      </c>
      <c r="K335" s="27">
        <f t="shared" si="1700"/>
        <v>0.30930000000000002</v>
      </c>
      <c r="L335" s="27">
        <f t="shared" si="1605"/>
        <v>6.5699999999999995E-2</v>
      </c>
      <c r="M335" s="27">
        <f t="shared" si="1701"/>
        <v>0.375</v>
      </c>
      <c r="N335" s="27"/>
      <c r="O335" s="29">
        <v>0.98629999999999995</v>
      </c>
      <c r="P335" s="27">
        <f t="shared" si="1702"/>
        <v>0.30930000000000002</v>
      </c>
      <c r="Q335" s="27">
        <f t="shared" si="1608"/>
        <v>9.9599999999999994E-2</v>
      </c>
      <c r="R335" s="27">
        <f t="shared" si="1703"/>
        <v>0.40890000000000004</v>
      </c>
      <c r="S335" s="27"/>
      <c r="T335" s="29">
        <v>4.9314999999999998</v>
      </c>
      <c r="U335" s="27">
        <f t="shared" si="1704"/>
        <v>0.30930000000000002</v>
      </c>
      <c r="V335" s="27">
        <f t="shared" si="1611"/>
        <v>7.8820000000000001E-2</v>
      </c>
      <c r="W335" s="27">
        <f t="shared" si="1705"/>
        <v>0.38812000000000002</v>
      </c>
      <c r="X335" s="27"/>
      <c r="Y335" s="29">
        <v>21.5671</v>
      </c>
      <c r="Z335" s="27">
        <v>0.14749999999999999</v>
      </c>
      <c r="AA335" s="27">
        <f t="shared" si="1706"/>
        <v>0.30930000000000002</v>
      </c>
      <c r="AB335" s="27">
        <f t="shared" si="1502"/>
        <v>3.9399999999999998E-2</v>
      </c>
      <c r="AC335" s="27">
        <f t="shared" si="1707"/>
        <v>0.34870000000000001</v>
      </c>
      <c r="AD335" s="27"/>
      <c r="AE335" s="29">
        <v>5.1288</v>
      </c>
      <c r="AF335" s="52">
        <f t="shared" si="1745"/>
        <v>0.30930000000000002</v>
      </c>
      <c r="AG335" s="27">
        <f t="shared" si="1504"/>
        <v>7.7600000000000002E-2</v>
      </c>
      <c r="AH335" s="27">
        <f t="shared" si="1708"/>
        <v>0.38690000000000002</v>
      </c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9">
        <v>21.5671</v>
      </c>
      <c r="BC335" s="27">
        <f t="shared" si="1709"/>
        <v>0.14749999999999999</v>
      </c>
      <c r="BD335" s="27">
        <f t="shared" si="1710"/>
        <v>0.30930000000000002</v>
      </c>
      <c r="BE335" s="27">
        <f t="shared" si="1508"/>
        <v>3.8899999999999997E-2</v>
      </c>
      <c r="BF335" s="27">
        <f t="shared" si="1711"/>
        <v>0.34820000000000001</v>
      </c>
      <c r="BG335" s="27"/>
      <c r="BH335" s="29">
        <v>122.0384</v>
      </c>
      <c r="BI335" s="27">
        <v>0.1</v>
      </c>
      <c r="BJ335" s="27">
        <f t="shared" si="1712"/>
        <v>0.30930000000000002</v>
      </c>
      <c r="BK335" s="27">
        <f t="shared" si="1511"/>
        <v>2.6499999999999999E-2</v>
      </c>
      <c r="BL335" s="27">
        <f t="shared" si="1713"/>
        <v>0.33580000000000004</v>
      </c>
      <c r="BM335" s="27"/>
      <c r="BN335" s="27"/>
      <c r="BO335" s="27"/>
      <c r="BP335" s="27"/>
      <c r="BQ335" s="27"/>
      <c r="BR335" s="27"/>
      <c r="BS335" s="27"/>
      <c r="BT335" s="127" t="s">
        <v>30</v>
      </c>
      <c r="BU335" s="127"/>
      <c r="BV335" s="127"/>
      <c r="BW335" s="127"/>
      <c r="BX335" s="127"/>
      <c r="BY335" s="31"/>
      <c r="BZ335" s="29">
        <v>5.1288</v>
      </c>
      <c r="CA335" s="27">
        <v>0</v>
      </c>
      <c r="CB335" s="27">
        <f t="shared" si="1714"/>
        <v>0.30930000000000002</v>
      </c>
      <c r="CC335" s="27">
        <f t="shared" si="1514"/>
        <v>7.7600000000000002E-2</v>
      </c>
      <c r="CD335" s="27">
        <f t="shared" si="1715"/>
        <v>0.38690000000000002</v>
      </c>
      <c r="CE335" s="28"/>
      <c r="CF335" s="29">
        <v>230.16990000000001</v>
      </c>
      <c r="CG335" s="27">
        <v>6.6199999999999995E-2</v>
      </c>
      <c r="CH335" s="27">
        <f t="shared" si="1716"/>
        <v>0.30930000000000002</v>
      </c>
      <c r="CI335" s="27">
        <f t="shared" si="1517"/>
        <v>1.5900000000000001E-2</v>
      </c>
      <c r="CJ335" s="27">
        <f t="shared" si="1717"/>
        <v>0.32520000000000004</v>
      </c>
      <c r="CK335" s="28"/>
      <c r="CL335" s="29">
        <v>1.9068000000000001</v>
      </c>
      <c r="CM335" s="27">
        <v>0</v>
      </c>
      <c r="CN335" s="27">
        <f t="shared" si="1519"/>
        <v>9.1499999999999998E-2</v>
      </c>
      <c r="CO335" s="27">
        <f t="shared" si="1718"/>
        <v>9.1499999999999998E-2</v>
      </c>
      <c r="CP335" s="28"/>
      <c r="CQ335" s="29">
        <v>2.1040999999999999</v>
      </c>
      <c r="CR335" s="27">
        <f t="shared" si="1743"/>
        <v>0</v>
      </c>
      <c r="CS335" s="27">
        <f t="shared" si="1743"/>
        <v>9.1499999999999998E-2</v>
      </c>
      <c r="CT335" s="27">
        <f t="shared" si="1720"/>
        <v>9.1499999999999998E-2</v>
      </c>
      <c r="CU335" s="28"/>
      <c r="CV335" s="29">
        <v>5.8520000000000003</v>
      </c>
      <c r="CW335" s="27">
        <f t="shared" si="1721"/>
        <v>0</v>
      </c>
      <c r="CX335" s="27">
        <f t="shared" si="1524"/>
        <v>7.1300000000000002E-2</v>
      </c>
      <c r="CY335" s="27">
        <f t="shared" si="1722"/>
        <v>7.1300000000000002E-2</v>
      </c>
      <c r="CZ335" s="28"/>
      <c r="DA335" s="29">
        <v>6.0492999999999997</v>
      </c>
      <c r="DB335" s="27">
        <f t="shared" si="1744"/>
        <v>0</v>
      </c>
      <c r="DC335" s="29">
        <f t="shared" si="1744"/>
        <v>7.1300000000000002E-2</v>
      </c>
      <c r="DD335" s="27">
        <f t="shared" si="1724"/>
        <v>7.1300000000000002E-2</v>
      </c>
      <c r="DE335" s="27"/>
      <c r="DF335" s="29">
        <v>22.290299999999998</v>
      </c>
      <c r="DG335" s="27">
        <f t="shared" si="1725"/>
        <v>0.14749999999999999</v>
      </c>
      <c r="DH335" s="27">
        <f t="shared" si="1726"/>
        <v>0</v>
      </c>
      <c r="DI335" s="27">
        <f t="shared" si="1530"/>
        <v>3.3599999999999998E-2</v>
      </c>
      <c r="DJ335" s="27">
        <f t="shared" si="1727"/>
        <v>3.3599999999999998E-2</v>
      </c>
      <c r="DK335" s="28"/>
      <c r="DL335" s="29">
        <v>22.4876</v>
      </c>
      <c r="DM335" s="27">
        <f t="shared" si="1746"/>
        <v>0.14749999999999999</v>
      </c>
      <c r="DN335" s="27">
        <f t="shared" si="1746"/>
        <v>0</v>
      </c>
      <c r="DO335" s="27">
        <f t="shared" si="1746"/>
        <v>3.3599999999999998E-2</v>
      </c>
      <c r="DP335" s="27">
        <f t="shared" si="1729"/>
        <v>3.3599999999999998E-2</v>
      </c>
      <c r="DQ335" s="27"/>
      <c r="DR335" s="29">
        <v>122.7616</v>
      </c>
      <c r="DS335" s="27">
        <f t="shared" si="1730"/>
        <v>0.1</v>
      </c>
      <c r="DT335" s="27">
        <f t="shared" si="1731"/>
        <v>0</v>
      </c>
      <c r="DU335" s="29">
        <f t="shared" si="1536"/>
        <v>2.1399999999999999E-2</v>
      </c>
      <c r="DV335" s="27">
        <f t="shared" si="1732"/>
        <v>2.1399999999999999E-2</v>
      </c>
      <c r="DW335" s="28"/>
      <c r="DX335" s="29">
        <v>122.9589</v>
      </c>
      <c r="DY335" s="27">
        <f t="shared" si="1747"/>
        <v>0.1</v>
      </c>
      <c r="DZ335" s="27">
        <f t="shared" si="1747"/>
        <v>0</v>
      </c>
      <c r="EA335" s="27">
        <f t="shared" si="1747"/>
        <v>2.1399999999999999E-2</v>
      </c>
      <c r="EB335" s="27">
        <f t="shared" si="1734"/>
        <v>2.1399999999999999E-2</v>
      </c>
      <c r="EC335" s="27"/>
      <c r="ED335" s="27"/>
      <c r="EE335" s="27"/>
      <c r="EF335" s="27"/>
      <c r="EG335" s="27"/>
      <c r="EH335" s="27"/>
      <c r="EI335" s="27"/>
      <c r="EJ335" s="127" t="s">
        <v>30</v>
      </c>
      <c r="EK335" s="127"/>
      <c r="EL335" s="127"/>
      <c r="EM335" s="127"/>
      <c r="EN335" s="127"/>
      <c r="EO335" s="31"/>
      <c r="EP335" s="29">
        <v>2.1040999999999999</v>
      </c>
      <c r="EQ335" s="27">
        <v>0</v>
      </c>
      <c r="ER335" s="27">
        <v>0</v>
      </c>
      <c r="ES335" s="27">
        <f t="shared" si="1540"/>
        <v>9.1499999999999998E-2</v>
      </c>
      <c r="ET335" s="27">
        <f t="shared" si="1735"/>
        <v>9.1499999999999998E-2</v>
      </c>
      <c r="EU335" s="31"/>
      <c r="EV335" s="29">
        <v>6.0492999999999997</v>
      </c>
      <c r="EW335" s="27">
        <v>0</v>
      </c>
      <c r="EX335" s="27">
        <v>0</v>
      </c>
      <c r="EY335" s="27">
        <f t="shared" si="1542"/>
        <v>7.1300000000000002E-2</v>
      </c>
      <c r="EZ335" s="27">
        <f t="shared" si="1736"/>
        <v>7.1300000000000002E-2</v>
      </c>
      <c r="FA335" s="31"/>
      <c r="FB335" s="29">
        <v>22.4876</v>
      </c>
      <c r="FC335" s="27">
        <v>0.14749999999999999</v>
      </c>
      <c r="FD335" s="27">
        <v>0</v>
      </c>
      <c r="FE335" s="27">
        <f t="shared" si="1544"/>
        <v>3.3599999999999998E-2</v>
      </c>
      <c r="FF335" s="27">
        <f t="shared" si="1737"/>
        <v>3.3599999999999998E-2</v>
      </c>
      <c r="FG335" s="31"/>
      <c r="FH335" s="29">
        <v>122.9589</v>
      </c>
      <c r="FI335" s="27">
        <v>0.1</v>
      </c>
      <c r="FJ335" s="27">
        <v>0</v>
      </c>
      <c r="FK335" s="27">
        <f t="shared" si="1546"/>
        <v>2.1399999999999999E-2</v>
      </c>
      <c r="FL335" s="27">
        <f t="shared" si="1738"/>
        <v>2.1399999999999999E-2</v>
      </c>
      <c r="FM335" s="31"/>
      <c r="FN335" s="32">
        <f t="shared" si="1739"/>
        <v>6</v>
      </c>
      <c r="FO335" s="32">
        <f t="shared" si="1740"/>
        <v>2018</v>
      </c>
    </row>
    <row r="336" spans="2:171" ht="15" x14ac:dyDescent="0.2">
      <c r="B336" s="32">
        <v>2018</v>
      </c>
      <c r="C336" s="32">
        <f t="shared" si="1698"/>
        <v>7</v>
      </c>
      <c r="D336" s="27"/>
      <c r="E336" s="29">
        <v>0.55889999999999995</v>
      </c>
      <c r="F336" s="52">
        <v>0.22889999999999999</v>
      </c>
      <c r="G336" s="27">
        <f t="shared" si="1602"/>
        <v>6.5699999999999995E-2</v>
      </c>
      <c r="H336" s="27">
        <f t="shared" ref="H336:H341" si="1748">(F336+G336)</f>
        <v>0.29459999999999997</v>
      </c>
      <c r="I336" s="27"/>
      <c r="J336" s="29">
        <v>0.55889999999999995</v>
      </c>
      <c r="K336" s="27">
        <f t="shared" ref="K336:K341" si="1749">+F336</f>
        <v>0.22889999999999999</v>
      </c>
      <c r="L336" s="27">
        <f t="shared" si="1605"/>
        <v>6.5699999999999995E-2</v>
      </c>
      <c r="M336" s="27">
        <f t="shared" ref="M336:M341" si="1750">(K336+L336)</f>
        <v>0.29459999999999997</v>
      </c>
      <c r="N336" s="27"/>
      <c r="O336" s="29">
        <v>0.98629999999999995</v>
      </c>
      <c r="P336" s="27">
        <f t="shared" ref="P336:P341" si="1751">+F336</f>
        <v>0.22889999999999999</v>
      </c>
      <c r="Q336" s="27">
        <f t="shared" si="1608"/>
        <v>9.9599999999999994E-2</v>
      </c>
      <c r="R336" s="27">
        <f t="shared" ref="R336:R341" si="1752">(P336+Q336)</f>
        <v>0.32850000000000001</v>
      </c>
      <c r="S336" s="27"/>
      <c r="T336" s="29">
        <v>4.9314999999999998</v>
      </c>
      <c r="U336" s="27">
        <f t="shared" ref="U336:U341" si="1753">+P336</f>
        <v>0.22889999999999999</v>
      </c>
      <c r="V336" s="27">
        <f t="shared" si="1611"/>
        <v>7.8820000000000001E-2</v>
      </c>
      <c r="W336" s="27">
        <f t="shared" ref="W336:W341" si="1754">(U336+V336)</f>
        <v>0.30771999999999999</v>
      </c>
      <c r="X336" s="27"/>
      <c r="Y336" s="29">
        <v>21.5671</v>
      </c>
      <c r="Z336" s="27">
        <v>0.14749999999999999</v>
      </c>
      <c r="AA336" s="27">
        <f t="shared" ref="AA336:AA341" si="1755">+U336</f>
        <v>0.22889999999999999</v>
      </c>
      <c r="AB336" s="27">
        <f t="shared" si="1502"/>
        <v>3.9399999999999998E-2</v>
      </c>
      <c r="AC336" s="27">
        <f t="shared" ref="AC336:AC341" si="1756">(AA336+AB336)</f>
        <v>0.26829999999999998</v>
      </c>
      <c r="AD336" s="27"/>
      <c r="AE336" s="29">
        <v>5.1288</v>
      </c>
      <c r="AF336" s="52">
        <f t="shared" si="1745"/>
        <v>0.22889999999999999</v>
      </c>
      <c r="AG336" s="27">
        <f t="shared" si="1504"/>
        <v>7.7600000000000002E-2</v>
      </c>
      <c r="AH336" s="27">
        <f t="shared" ref="AH336:AH341" si="1757">(AF336+AG336)</f>
        <v>0.30649999999999999</v>
      </c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9">
        <v>21.5671</v>
      </c>
      <c r="BC336" s="27">
        <f t="shared" si="1709"/>
        <v>0.14749999999999999</v>
      </c>
      <c r="BD336" s="27">
        <f t="shared" si="1710"/>
        <v>0.22889999999999999</v>
      </c>
      <c r="BE336" s="27">
        <f t="shared" si="1508"/>
        <v>3.8899999999999997E-2</v>
      </c>
      <c r="BF336" s="27">
        <f t="shared" ref="BF336:BF341" si="1758">(BD336+BE336)</f>
        <v>0.26779999999999998</v>
      </c>
      <c r="BG336" s="27"/>
      <c r="BH336" s="29">
        <v>122.0384</v>
      </c>
      <c r="BI336" s="27">
        <v>0.1</v>
      </c>
      <c r="BJ336" s="27">
        <f t="shared" ref="BJ336:BJ341" si="1759">+BD336</f>
        <v>0.22889999999999999</v>
      </c>
      <c r="BK336" s="27">
        <f t="shared" si="1511"/>
        <v>2.6499999999999999E-2</v>
      </c>
      <c r="BL336" s="27">
        <f t="shared" ref="BL336:BL341" si="1760">(BJ336+BK336)</f>
        <v>0.25540000000000002</v>
      </c>
      <c r="BM336" s="27"/>
      <c r="BN336" s="27"/>
      <c r="BO336" s="27"/>
      <c r="BP336" s="27"/>
      <c r="BQ336" s="27"/>
      <c r="BR336" s="27"/>
      <c r="BS336" s="27"/>
      <c r="BT336" s="127" t="s">
        <v>30</v>
      </c>
      <c r="BU336" s="127"/>
      <c r="BV336" s="127"/>
      <c r="BW336" s="127"/>
      <c r="BX336" s="127"/>
      <c r="BY336" s="31"/>
      <c r="BZ336" s="29">
        <v>5.1288</v>
      </c>
      <c r="CA336" s="27">
        <v>0</v>
      </c>
      <c r="CB336" s="27">
        <f t="shared" ref="CB336:CB341" si="1761">+BJ336</f>
        <v>0.22889999999999999</v>
      </c>
      <c r="CC336" s="27">
        <f t="shared" si="1514"/>
        <v>7.7600000000000002E-2</v>
      </c>
      <c r="CD336" s="27">
        <f t="shared" ref="CD336:CD341" si="1762">CB336+CC336</f>
        <v>0.30649999999999999</v>
      </c>
      <c r="CE336" s="28"/>
      <c r="CF336" s="29">
        <v>230.16990000000001</v>
      </c>
      <c r="CG336" s="27">
        <v>6.6199999999999995E-2</v>
      </c>
      <c r="CH336" s="27">
        <f t="shared" ref="CH336:CH341" si="1763">CB336</f>
        <v>0.22889999999999999</v>
      </c>
      <c r="CI336" s="27">
        <f t="shared" si="1517"/>
        <v>1.5900000000000001E-2</v>
      </c>
      <c r="CJ336" s="27">
        <f t="shared" ref="CJ336:CJ341" si="1764">CH336+CI336</f>
        <v>0.24479999999999999</v>
      </c>
      <c r="CK336" s="28"/>
      <c r="CL336" s="29">
        <v>1.9068000000000001</v>
      </c>
      <c r="CM336" s="27">
        <v>0</v>
      </c>
      <c r="CN336" s="27">
        <f t="shared" si="1519"/>
        <v>9.1499999999999998E-2</v>
      </c>
      <c r="CO336" s="27">
        <f t="shared" ref="CO336:CO341" si="1765">(CM336+CN336)</f>
        <v>9.1499999999999998E-2</v>
      </c>
      <c r="CP336" s="28"/>
      <c r="CQ336" s="29">
        <v>2.1040999999999999</v>
      </c>
      <c r="CR336" s="27">
        <f t="shared" ref="CR336:CS338" si="1766">+CM336</f>
        <v>0</v>
      </c>
      <c r="CS336" s="27">
        <f t="shared" si="1766"/>
        <v>9.1499999999999998E-2</v>
      </c>
      <c r="CT336" s="27">
        <f t="shared" ref="CT336:CT341" si="1767">(CR336+CS336)</f>
        <v>9.1499999999999998E-2</v>
      </c>
      <c r="CU336" s="28"/>
      <c r="CV336" s="29">
        <v>5.8520000000000003</v>
      </c>
      <c r="CW336" s="27">
        <f t="shared" ref="CW336:CW341" si="1768">+CR336</f>
        <v>0</v>
      </c>
      <c r="CX336" s="27">
        <f t="shared" si="1524"/>
        <v>7.1300000000000002E-2</v>
      </c>
      <c r="CY336" s="27">
        <f t="shared" ref="CY336:CY341" si="1769">(CW336+CX336)</f>
        <v>7.1300000000000002E-2</v>
      </c>
      <c r="CZ336" s="28"/>
      <c r="DA336" s="29">
        <v>6.0492999999999997</v>
      </c>
      <c r="DB336" s="27">
        <f t="shared" ref="DB336:DC338" si="1770">+CW336</f>
        <v>0</v>
      </c>
      <c r="DC336" s="29">
        <f t="shared" si="1770"/>
        <v>7.1300000000000002E-2</v>
      </c>
      <c r="DD336" s="27">
        <f t="shared" ref="DD336:DD341" si="1771">(DB336+DC336)</f>
        <v>7.1300000000000002E-2</v>
      </c>
      <c r="DE336" s="27"/>
      <c r="DF336" s="29">
        <v>22.290299999999998</v>
      </c>
      <c r="DG336" s="27">
        <f t="shared" ref="DG336:DG341" si="1772">+BC336</f>
        <v>0.14749999999999999</v>
      </c>
      <c r="DH336" s="27">
        <f t="shared" ref="DH336:DH341" si="1773">+DB336</f>
        <v>0</v>
      </c>
      <c r="DI336" s="27">
        <f t="shared" si="1530"/>
        <v>3.3599999999999998E-2</v>
      </c>
      <c r="DJ336" s="27">
        <f t="shared" ref="DJ336:DJ341" si="1774">(DH336+DI336)</f>
        <v>3.3599999999999998E-2</v>
      </c>
      <c r="DK336" s="28"/>
      <c r="DL336" s="29">
        <v>22.4876</v>
      </c>
      <c r="DM336" s="27">
        <f t="shared" ref="DM336:DO337" si="1775">+DG336</f>
        <v>0.14749999999999999</v>
      </c>
      <c r="DN336" s="27">
        <f t="shared" si="1775"/>
        <v>0</v>
      </c>
      <c r="DO336" s="27">
        <f t="shared" si="1775"/>
        <v>3.3599999999999998E-2</v>
      </c>
      <c r="DP336" s="27">
        <f t="shared" ref="DP336:DP341" si="1776">(DN336+DO336)</f>
        <v>3.3599999999999998E-2</v>
      </c>
      <c r="DQ336" s="27"/>
      <c r="DR336" s="29">
        <v>122.7616</v>
      </c>
      <c r="DS336" s="27">
        <f t="shared" ref="DS336:DS341" si="1777">+BI336</f>
        <v>0.1</v>
      </c>
      <c r="DT336" s="27">
        <f t="shared" ref="DT336:DT341" si="1778">+DN336</f>
        <v>0</v>
      </c>
      <c r="DU336" s="29">
        <f t="shared" si="1536"/>
        <v>2.1399999999999999E-2</v>
      </c>
      <c r="DV336" s="27">
        <f t="shared" ref="DV336:DV341" si="1779">(DT336+DU336)</f>
        <v>2.1399999999999999E-2</v>
      </c>
      <c r="DW336" s="28"/>
      <c r="DX336" s="29">
        <v>122.9589</v>
      </c>
      <c r="DY336" s="27">
        <f t="shared" ref="DY336:EA337" si="1780">+DS336</f>
        <v>0.1</v>
      </c>
      <c r="DZ336" s="27">
        <f t="shared" si="1780"/>
        <v>0</v>
      </c>
      <c r="EA336" s="27">
        <f t="shared" si="1780"/>
        <v>2.1399999999999999E-2</v>
      </c>
      <c r="EB336" s="27">
        <f t="shared" ref="EB336:EB341" si="1781">(DZ336+EA336)</f>
        <v>2.1399999999999999E-2</v>
      </c>
      <c r="EC336" s="27"/>
      <c r="ED336" s="27"/>
      <c r="EE336" s="27"/>
      <c r="EF336" s="27"/>
      <c r="EG336" s="27"/>
      <c r="EH336" s="27"/>
      <c r="EI336" s="27"/>
      <c r="EJ336" s="127" t="s">
        <v>30</v>
      </c>
      <c r="EK336" s="127"/>
      <c r="EL336" s="127"/>
      <c r="EM336" s="127"/>
      <c r="EN336" s="127"/>
      <c r="EO336" s="31"/>
      <c r="EP336" s="29">
        <v>2.1040999999999999</v>
      </c>
      <c r="EQ336" s="27">
        <v>0</v>
      </c>
      <c r="ER336" s="27">
        <v>0</v>
      </c>
      <c r="ES336" s="27">
        <f t="shared" si="1540"/>
        <v>9.1499999999999998E-2</v>
      </c>
      <c r="ET336" s="27">
        <f t="shared" ref="ET336:ET341" si="1782">ER336+ES336</f>
        <v>9.1499999999999998E-2</v>
      </c>
      <c r="EU336" s="31"/>
      <c r="EV336" s="29">
        <v>6.0492999999999997</v>
      </c>
      <c r="EW336" s="27">
        <v>0</v>
      </c>
      <c r="EX336" s="27">
        <v>0</v>
      </c>
      <c r="EY336" s="27">
        <f t="shared" si="1542"/>
        <v>7.1300000000000002E-2</v>
      </c>
      <c r="EZ336" s="27">
        <f t="shared" ref="EZ336:EZ341" si="1783">EX336+EY336</f>
        <v>7.1300000000000002E-2</v>
      </c>
      <c r="FA336" s="31"/>
      <c r="FB336" s="29">
        <v>22.4876</v>
      </c>
      <c r="FC336" s="27">
        <v>0.14749999999999999</v>
      </c>
      <c r="FD336" s="27">
        <v>0</v>
      </c>
      <c r="FE336" s="27">
        <f t="shared" si="1544"/>
        <v>3.3599999999999998E-2</v>
      </c>
      <c r="FF336" s="27">
        <f t="shared" ref="FF336:FF341" si="1784">FD336+FE336</f>
        <v>3.3599999999999998E-2</v>
      </c>
      <c r="FG336" s="31"/>
      <c r="FH336" s="29">
        <v>122.9589</v>
      </c>
      <c r="FI336" s="27">
        <v>0.1</v>
      </c>
      <c r="FJ336" s="27">
        <v>0</v>
      </c>
      <c r="FK336" s="27">
        <f t="shared" si="1546"/>
        <v>2.1399999999999999E-2</v>
      </c>
      <c r="FL336" s="27">
        <f t="shared" ref="FL336:FL341" si="1785">FJ336+FK336</f>
        <v>2.1399999999999999E-2</v>
      </c>
      <c r="FM336" s="31"/>
      <c r="FN336" s="32">
        <f t="shared" si="1739"/>
        <v>7</v>
      </c>
      <c r="FO336" s="32">
        <f t="shared" si="1740"/>
        <v>2018</v>
      </c>
    </row>
    <row r="337" spans="2:171" ht="15" x14ac:dyDescent="0.2">
      <c r="B337" s="32">
        <v>2018</v>
      </c>
      <c r="C337" s="32">
        <f t="shared" si="1698"/>
        <v>8</v>
      </c>
      <c r="D337" s="27"/>
      <c r="E337" s="29">
        <v>0.55889999999999995</v>
      </c>
      <c r="F337" s="52">
        <v>0.20680000000000001</v>
      </c>
      <c r="G337" s="27">
        <f t="shared" si="1602"/>
        <v>6.5699999999999995E-2</v>
      </c>
      <c r="H337" s="27">
        <f t="shared" si="1748"/>
        <v>0.27250000000000002</v>
      </c>
      <c r="I337" s="27"/>
      <c r="J337" s="29">
        <v>0.55889999999999995</v>
      </c>
      <c r="K337" s="27">
        <f t="shared" si="1749"/>
        <v>0.20680000000000001</v>
      </c>
      <c r="L337" s="27">
        <f t="shared" si="1605"/>
        <v>6.5699999999999995E-2</v>
      </c>
      <c r="M337" s="27">
        <f t="shared" si="1750"/>
        <v>0.27250000000000002</v>
      </c>
      <c r="N337" s="27"/>
      <c r="O337" s="29">
        <v>0.98629999999999995</v>
      </c>
      <c r="P337" s="27">
        <f t="shared" si="1751"/>
        <v>0.20680000000000001</v>
      </c>
      <c r="Q337" s="27">
        <f t="shared" si="1608"/>
        <v>9.9599999999999994E-2</v>
      </c>
      <c r="R337" s="27">
        <f t="shared" si="1752"/>
        <v>0.30640000000000001</v>
      </c>
      <c r="S337" s="27"/>
      <c r="T337" s="29">
        <v>4.9314999999999998</v>
      </c>
      <c r="U337" s="27">
        <f t="shared" si="1753"/>
        <v>0.20680000000000001</v>
      </c>
      <c r="V337" s="27">
        <f t="shared" si="1611"/>
        <v>7.8820000000000001E-2</v>
      </c>
      <c r="W337" s="27">
        <f t="shared" si="1754"/>
        <v>0.28561999999999999</v>
      </c>
      <c r="X337" s="27"/>
      <c r="Y337" s="29">
        <v>21.5671</v>
      </c>
      <c r="Z337" s="27">
        <v>0.14749999999999999</v>
      </c>
      <c r="AA337" s="27">
        <f t="shared" si="1755"/>
        <v>0.20680000000000001</v>
      </c>
      <c r="AB337" s="27">
        <f t="shared" si="1502"/>
        <v>3.9399999999999998E-2</v>
      </c>
      <c r="AC337" s="27">
        <f t="shared" si="1756"/>
        <v>0.2462</v>
      </c>
      <c r="AD337" s="27"/>
      <c r="AE337" s="29">
        <v>5.1288</v>
      </c>
      <c r="AF337" s="52">
        <f t="shared" si="1745"/>
        <v>0.20680000000000001</v>
      </c>
      <c r="AG337" s="27">
        <f t="shared" si="1504"/>
        <v>7.7600000000000002E-2</v>
      </c>
      <c r="AH337" s="27">
        <f t="shared" si="1757"/>
        <v>0.28439999999999999</v>
      </c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9">
        <v>21.5671</v>
      </c>
      <c r="BC337" s="27">
        <f t="shared" si="1709"/>
        <v>0.14749999999999999</v>
      </c>
      <c r="BD337" s="27">
        <f t="shared" si="1710"/>
        <v>0.20680000000000001</v>
      </c>
      <c r="BE337" s="27">
        <f t="shared" si="1508"/>
        <v>3.8899999999999997E-2</v>
      </c>
      <c r="BF337" s="27">
        <f t="shared" si="1758"/>
        <v>0.2457</v>
      </c>
      <c r="BG337" s="27"/>
      <c r="BH337" s="29">
        <v>122.0384</v>
      </c>
      <c r="BI337" s="27">
        <v>0.1</v>
      </c>
      <c r="BJ337" s="27">
        <f t="shared" si="1759"/>
        <v>0.20680000000000001</v>
      </c>
      <c r="BK337" s="27">
        <f t="shared" si="1511"/>
        <v>2.6499999999999999E-2</v>
      </c>
      <c r="BL337" s="27">
        <f t="shared" si="1760"/>
        <v>0.23330000000000001</v>
      </c>
      <c r="BM337" s="27"/>
      <c r="BN337" s="27"/>
      <c r="BO337" s="27"/>
      <c r="BP337" s="27"/>
      <c r="BQ337" s="27"/>
      <c r="BR337" s="27"/>
      <c r="BS337" s="27"/>
      <c r="BT337" s="127" t="s">
        <v>30</v>
      </c>
      <c r="BU337" s="127"/>
      <c r="BV337" s="127"/>
      <c r="BW337" s="127"/>
      <c r="BX337" s="127"/>
      <c r="BY337" s="31"/>
      <c r="BZ337" s="29">
        <v>5.1288</v>
      </c>
      <c r="CA337" s="27">
        <v>0</v>
      </c>
      <c r="CB337" s="27">
        <f t="shared" si="1761"/>
        <v>0.20680000000000001</v>
      </c>
      <c r="CC337" s="27">
        <f t="shared" si="1514"/>
        <v>7.7600000000000002E-2</v>
      </c>
      <c r="CD337" s="27">
        <f t="shared" si="1762"/>
        <v>0.28439999999999999</v>
      </c>
      <c r="CE337" s="28"/>
      <c r="CF337" s="29">
        <v>230.16990000000001</v>
      </c>
      <c r="CG337" s="27">
        <v>6.6199999999999995E-2</v>
      </c>
      <c r="CH337" s="27">
        <f t="shared" si="1763"/>
        <v>0.20680000000000001</v>
      </c>
      <c r="CI337" s="27">
        <f t="shared" si="1517"/>
        <v>1.5900000000000001E-2</v>
      </c>
      <c r="CJ337" s="27">
        <f t="shared" si="1764"/>
        <v>0.22270000000000001</v>
      </c>
      <c r="CK337" s="28"/>
      <c r="CL337" s="29">
        <v>1.9068000000000001</v>
      </c>
      <c r="CM337" s="27">
        <v>0</v>
      </c>
      <c r="CN337" s="27">
        <f t="shared" si="1519"/>
        <v>9.1499999999999998E-2</v>
      </c>
      <c r="CO337" s="27">
        <f t="shared" si="1765"/>
        <v>9.1499999999999998E-2</v>
      </c>
      <c r="CP337" s="28"/>
      <c r="CQ337" s="29">
        <v>2.1040999999999999</v>
      </c>
      <c r="CR337" s="27">
        <f t="shared" si="1766"/>
        <v>0</v>
      </c>
      <c r="CS337" s="27">
        <f t="shared" si="1766"/>
        <v>9.1499999999999998E-2</v>
      </c>
      <c r="CT337" s="27">
        <f t="shared" si="1767"/>
        <v>9.1499999999999998E-2</v>
      </c>
      <c r="CU337" s="28"/>
      <c r="CV337" s="29">
        <v>5.8520000000000003</v>
      </c>
      <c r="CW337" s="27">
        <f t="shared" si="1768"/>
        <v>0</v>
      </c>
      <c r="CX337" s="27">
        <f t="shared" si="1524"/>
        <v>7.1300000000000002E-2</v>
      </c>
      <c r="CY337" s="27">
        <f t="shared" si="1769"/>
        <v>7.1300000000000002E-2</v>
      </c>
      <c r="CZ337" s="28"/>
      <c r="DA337" s="29">
        <v>6.0492999999999997</v>
      </c>
      <c r="DB337" s="27">
        <f t="shared" si="1770"/>
        <v>0</v>
      </c>
      <c r="DC337" s="29">
        <f t="shared" si="1770"/>
        <v>7.1300000000000002E-2</v>
      </c>
      <c r="DD337" s="27">
        <f t="shared" si="1771"/>
        <v>7.1300000000000002E-2</v>
      </c>
      <c r="DE337" s="27"/>
      <c r="DF337" s="29">
        <v>22.290299999999998</v>
      </c>
      <c r="DG337" s="27">
        <f t="shared" si="1772"/>
        <v>0.14749999999999999</v>
      </c>
      <c r="DH337" s="27">
        <f t="shared" si="1773"/>
        <v>0</v>
      </c>
      <c r="DI337" s="27">
        <f t="shared" si="1530"/>
        <v>3.3599999999999998E-2</v>
      </c>
      <c r="DJ337" s="27">
        <f t="shared" si="1774"/>
        <v>3.3599999999999998E-2</v>
      </c>
      <c r="DK337" s="28"/>
      <c r="DL337" s="29">
        <v>22.4876</v>
      </c>
      <c r="DM337" s="27">
        <f t="shared" si="1775"/>
        <v>0.14749999999999999</v>
      </c>
      <c r="DN337" s="27">
        <f t="shared" si="1775"/>
        <v>0</v>
      </c>
      <c r="DO337" s="27">
        <f t="shared" si="1775"/>
        <v>3.3599999999999998E-2</v>
      </c>
      <c r="DP337" s="27">
        <f t="shared" si="1776"/>
        <v>3.3599999999999998E-2</v>
      </c>
      <c r="DQ337" s="27"/>
      <c r="DR337" s="29">
        <v>122.7616</v>
      </c>
      <c r="DS337" s="27">
        <f t="shared" si="1777"/>
        <v>0.1</v>
      </c>
      <c r="DT337" s="27">
        <f t="shared" si="1778"/>
        <v>0</v>
      </c>
      <c r="DU337" s="29">
        <f t="shared" si="1536"/>
        <v>2.1399999999999999E-2</v>
      </c>
      <c r="DV337" s="27">
        <f t="shared" si="1779"/>
        <v>2.1399999999999999E-2</v>
      </c>
      <c r="DW337" s="28"/>
      <c r="DX337" s="29">
        <v>122.9589</v>
      </c>
      <c r="DY337" s="27">
        <f t="shared" si="1780"/>
        <v>0.1</v>
      </c>
      <c r="DZ337" s="27">
        <f t="shared" si="1780"/>
        <v>0</v>
      </c>
      <c r="EA337" s="27">
        <f t="shared" si="1780"/>
        <v>2.1399999999999999E-2</v>
      </c>
      <c r="EB337" s="27">
        <f t="shared" si="1781"/>
        <v>2.1399999999999999E-2</v>
      </c>
      <c r="EC337" s="27"/>
      <c r="ED337" s="27"/>
      <c r="EE337" s="27"/>
      <c r="EF337" s="27"/>
      <c r="EG337" s="27"/>
      <c r="EH337" s="27"/>
      <c r="EI337" s="27"/>
      <c r="EJ337" s="127" t="s">
        <v>30</v>
      </c>
      <c r="EK337" s="127"/>
      <c r="EL337" s="127"/>
      <c r="EM337" s="127"/>
      <c r="EN337" s="127"/>
      <c r="EO337" s="31"/>
      <c r="EP337" s="29">
        <v>2.1040999999999999</v>
      </c>
      <c r="EQ337" s="27">
        <v>0</v>
      </c>
      <c r="ER337" s="27">
        <v>0</v>
      </c>
      <c r="ES337" s="27">
        <f t="shared" si="1540"/>
        <v>9.1499999999999998E-2</v>
      </c>
      <c r="ET337" s="27">
        <f t="shared" si="1782"/>
        <v>9.1499999999999998E-2</v>
      </c>
      <c r="EU337" s="31"/>
      <c r="EV337" s="29">
        <v>6.0492999999999997</v>
      </c>
      <c r="EW337" s="27">
        <v>0</v>
      </c>
      <c r="EX337" s="27">
        <v>0</v>
      </c>
      <c r="EY337" s="27">
        <f t="shared" si="1542"/>
        <v>7.1300000000000002E-2</v>
      </c>
      <c r="EZ337" s="27">
        <f t="shared" si="1783"/>
        <v>7.1300000000000002E-2</v>
      </c>
      <c r="FA337" s="31"/>
      <c r="FB337" s="29">
        <v>22.4876</v>
      </c>
      <c r="FC337" s="27">
        <v>0.14749999999999999</v>
      </c>
      <c r="FD337" s="27">
        <v>0</v>
      </c>
      <c r="FE337" s="27">
        <f t="shared" si="1544"/>
        <v>3.3599999999999998E-2</v>
      </c>
      <c r="FF337" s="27">
        <f t="shared" si="1784"/>
        <v>3.3599999999999998E-2</v>
      </c>
      <c r="FG337" s="31"/>
      <c r="FH337" s="29">
        <v>122.9589</v>
      </c>
      <c r="FI337" s="27">
        <v>0.1</v>
      </c>
      <c r="FJ337" s="27">
        <v>0</v>
      </c>
      <c r="FK337" s="27">
        <f t="shared" si="1546"/>
        <v>2.1399999999999999E-2</v>
      </c>
      <c r="FL337" s="27">
        <f t="shared" si="1785"/>
        <v>2.1399999999999999E-2</v>
      </c>
      <c r="FM337" s="31"/>
      <c r="FN337" s="32">
        <f t="shared" si="1739"/>
        <v>8</v>
      </c>
      <c r="FO337" s="32">
        <f t="shared" si="1740"/>
        <v>2018</v>
      </c>
    </row>
    <row r="338" spans="2:171" ht="15" x14ac:dyDescent="0.2">
      <c r="B338" s="32">
        <v>2018</v>
      </c>
      <c r="C338" s="32">
        <f t="shared" si="1698"/>
        <v>9</v>
      </c>
      <c r="D338" s="27"/>
      <c r="E338" s="29">
        <v>0.55889999999999995</v>
      </c>
      <c r="F338" s="52">
        <v>0.21099999999999999</v>
      </c>
      <c r="G338" s="27">
        <f t="shared" si="1602"/>
        <v>6.5699999999999995E-2</v>
      </c>
      <c r="H338" s="27">
        <f t="shared" si="1748"/>
        <v>0.2767</v>
      </c>
      <c r="I338" s="27"/>
      <c r="J338" s="29">
        <v>0.55889999999999995</v>
      </c>
      <c r="K338" s="27">
        <f t="shared" si="1749"/>
        <v>0.21099999999999999</v>
      </c>
      <c r="L338" s="27">
        <f t="shared" si="1605"/>
        <v>6.5699999999999995E-2</v>
      </c>
      <c r="M338" s="27">
        <f t="shared" si="1750"/>
        <v>0.2767</v>
      </c>
      <c r="N338" s="27"/>
      <c r="O338" s="29">
        <v>0.98629999999999995</v>
      </c>
      <c r="P338" s="27">
        <f t="shared" si="1751"/>
        <v>0.21099999999999999</v>
      </c>
      <c r="Q338" s="27">
        <f t="shared" si="1608"/>
        <v>9.9599999999999994E-2</v>
      </c>
      <c r="R338" s="27">
        <f t="shared" si="1752"/>
        <v>0.31059999999999999</v>
      </c>
      <c r="S338" s="27"/>
      <c r="T338" s="29">
        <v>4.9314999999999998</v>
      </c>
      <c r="U338" s="27">
        <f t="shared" si="1753"/>
        <v>0.21099999999999999</v>
      </c>
      <c r="V338" s="27">
        <f t="shared" si="1611"/>
        <v>7.8820000000000001E-2</v>
      </c>
      <c r="W338" s="27">
        <f t="shared" si="1754"/>
        <v>0.28981999999999997</v>
      </c>
      <c r="X338" s="27"/>
      <c r="Y338" s="29">
        <v>21.5671</v>
      </c>
      <c r="Z338" s="27">
        <v>0.14749999999999999</v>
      </c>
      <c r="AA338" s="27">
        <f t="shared" si="1755"/>
        <v>0.21099999999999999</v>
      </c>
      <c r="AB338" s="27">
        <f t="shared" si="1502"/>
        <v>3.9399999999999998E-2</v>
      </c>
      <c r="AC338" s="27">
        <f t="shared" si="1756"/>
        <v>0.25040000000000001</v>
      </c>
      <c r="AD338" s="27"/>
      <c r="AE338" s="29">
        <v>5.1288</v>
      </c>
      <c r="AF338" s="52">
        <f t="shared" si="1745"/>
        <v>0.21099999999999999</v>
      </c>
      <c r="AG338" s="27">
        <f t="shared" si="1504"/>
        <v>7.7600000000000002E-2</v>
      </c>
      <c r="AH338" s="27">
        <f t="shared" si="1757"/>
        <v>0.28859999999999997</v>
      </c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9">
        <v>21.5671</v>
      </c>
      <c r="BC338" s="27">
        <f t="shared" si="1709"/>
        <v>0.14749999999999999</v>
      </c>
      <c r="BD338" s="27">
        <f t="shared" si="1710"/>
        <v>0.21099999999999999</v>
      </c>
      <c r="BE338" s="27">
        <f t="shared" si="1508"/>
        <v>3.8899999999999997E-2</v>
      </c>
      <c r="BF338" s="27">
        <f t="shared" si="1758"/>
        <v>0.24989999999999998</v>
      </c>
      <c r="BG338" s="27"/>
      <c r="BH338" s="29">
        <v>122.0384</v>
      </c>
      <c r="BI338" s="27">
        <v>0.1</v>
      </c>
      <c r="BJ338" s="27">
        <f t="shared" si="1759"/>
        <v>0.21099999999999999</v>
      </c>
      <c r="BK338" s="27">
        <f t="shared" si="1511"/>
        <v>2.6499999999999999E-2</v>
      </c>
      <c r="BL338" s="27">
        <f t="shared" si="1760"/>
        <v>0.23749999999999999</v>
      </c>
      <c r="BM338" s="27"/>
      <c r="BN338" s="27"/>
      <c r="BO338" s="27"/>
      <c r="BP338" s="27"/>
      <c r="BQ338" s="27"/>
      <c r="BR338" s="27"/>
      <c r="BS338" s="27"/>
      <c r="BT338" s="127" t="s">
        <v>30</v>
      </c>
      <c r="BU338" s="127"/>
      <c r="BV338" s="127"/>
      <c r="BW338" s="127"/>
      <c r="BX338" s="127"/>
      <c r="BY338" s="31"/>
      <c r="BZ338" s="29">
        <v>5.1288</v>
      </c>
      <c r="CA338" s="27">
        <v>0</v>
      </c>
      <c r="CB338" s="27">
        <f t="shared" si="1761"/>
        <v>0.21099999999999999</v>
      </c>
      <c r="CC338" s="27">
        <f t="shared" si="1514"/>
        <v>7.7600000000000002E-2</v>
      </c>
      <c r="CD338" s="27">
        <f t="shared" si="1762"/>
        <v>0.28859999999999997</v>
      </c>
      <c r="CE338" s="28"/>
      <c r="CF338" s="29">
        <v>230.16990000000001</v>
      </c>
      <c r="CG338" s="27">
        <v>6.6199999999999995E-2</v>
      </c>
      <c r="CH338" s="27">
        <f t="shared" si="1763"/>
        <v>0.21099999999999999</v>
      </c>
      <c r="CI338" s="27">
        <f t="shared" si="1517"/>
        <v>1.5900000000000001E-2</v>
      </c>
      <c r="CJ338" s="27">
        <f t="shared" si="1764"/>
        <v>0.22689999999999999</v>
      </c>
      <c r="CK338" s="28"/>
      <c r="CL338" s="29">
        <v>1.9068000000000001</v>
      </c>
      <c r="CM338" s="27">
        <v>0</v>
      </c>
      <c r="CN338" s="27">
        <f t="shared" si="1519"/>
        <v>9.1499999999999998E-2</v>
      </c>
      <c r="CO338" s="27">
        <f t="shared" si="1765"/>
        <v>9.1499999999999998E-2</v>
      </c>
      <c r="CP338" s="28"/>
      <c r="CQ338" s="29">
        <v>2.1040999999999999</v>
      </c>
      <c r="CR338" s="27">
        <f t="shared" si="1766"/>
        <v>0</v>
      </c>
      <c r="CS338" s="27">
        <f t="shared" si="1766"/>
        <v>9.1499999999999998E-2</v>
      </c>
      <c r="CT338" s="27">
        <f t="shared" si="1767"/>
        <v>9.1499999999999998E-2</v>
      </c>
      <c r="CU338" s="28"/>
      <c r="CV338" s="29">
        <v>5.8520000000000003</v>
      </c>
      <c r="CW338" s="27">
        <f t="shared" si="1768"/>
        <v>0</v>
      </c>
      <c r="CX338" s="27">
        <f t="shared" si="1524"/>
        <v>7.1300000000000002E-2</v>
      </c>
      <c r="CY338" s="27">
        <f t="shared" si="1769"/>
        <v>7.1300000000000002E-2</v>
      </c>
      <c r="CZ338" s="28"/>
      <c r="DA338" s="29">
        <v>6.0492999999999997</v>
      </c>
      <c r="DB338" s="27">
        <f t="shared" si="1770"/>
        <v>0</v>
      </c>
      <c r="DC338" s="29">
        <f t="shared" si="1770"/>
        <v>7.1300000000000002E-2</v>
      </c>
      <c r="DD338" s="27">
        <f t="shared" si="1771"/>
        <v>7.1300000000000002E-2</v>
      </c>
      <c r="DE338" s="27"/>
      <c r="DF338" s="29">
        <v>22.290299999999998</v>
      </c>
      <c r="DG338" s="27">
        <f t="shared" si="1772"/>
        <v>0.14749999999999999</v>
      </c>
      <c r="DH338" s="27">
        <f t="shared" si="1773"/>
        <v>0</v>
      </c>
      <c r="DI338" s="27">
        <f t="shared" si="1530"/>
        <v>3.3599999999999998E-2</v>
      </c>
      <c r="DJ338" s="27">
        <f t="shared" si="1774"/>
        <v>3.3599999999999998E-2</v>
      </c>
      <c r="DK338" s="28"/>
      <c r="DL338" s="29">
        <v>22.4876</v>
      </c>
      <c r="DM338" s="27">
        <f t="shared" ref="DM338:DO339" si="1786">+DG338</f>
        <v>0.14749999999999999</v>
      </c>
      <c r="DN338" s="27">
        <f t="shared" si="1786"/>
        <v>0</v>
      </c>
      <c r="DO338" s="27">
        <f t="shared" si="1786"/>
        <v>3.3599999999999998E-2</v>
      </c>
      <c r="DP338" s="27">
        <f t="shared" si="1776"/>
        <v>3.3599999999999998E-2</v>
      </c>
      <c r="DQ338" s="27"/>
      <c r="DR338" s="29">
        <v>122.7616</v>
      </c>
      <c r="DS338" s="27">
        <f t="shared" si="1777"/>
        <v>0.1</v>
      </c>
      <c r="DT338" s="27">
        <f t="shared" si="1778"/>
        <v>0</v>
      </c>
      <c r="DU338" s="29">
        <f t="shared" si="1536"/>
        <v>2.1399999999999999E-2</v>
      </c>
      <c r="DV338" s="27">
        <f t="shared" si="1779"/>
        <v>2.1399999999999999E-2</v>
      </c>
      <c r="DW338" s="28"/>
      <c r="DX338" s="29">
        <v>122.9589</v>
      </c>
      <c r="DY338" s="27">
        <f t="shared" ref="DY338:EA339" si="1787">+DS338</f>
        <v>0.1</v>
      </c>
      <c r="DZ338" s="27">
        <f t="shared" si="1787"/>
        <v>0</v>
      </c>
      <c r="EA338" s="27">
        <f t="shared" si="1787"/>
        <v>2.1399999999999999E-2</v>
      </c>
      <c r="EB338" s="27">
        <f t="shared" si="1781"/>
        <v>2.1399999999999999E-2</v>
      </c>
      <c r="EC338" s="27"/>
      <c r="ED338" s="27"/>
      <c r="EE338" s="27"/>
      <c r="EF338" s="27"/>
      <c r="EG338" s="27"/>
      <c r="EH338" s="27"/>
      <c r="EI338" s="27"/>
      <c r="EJ338" s="127" t="s">
        <v>30</v>
      </c>
      <c r="EK338" s="127"/>
      <c r="EL338" s="127"/>
      <c r="EM338" s="127"/>
      <c r="EN338" s="127"/>
      <c r="EO338" s="31"/>
      <c r="EP338" s="29">
        <v>2.1040999999999999</v>
      </c>
      <c r="EQ338" s="27">
        <v>0</v>
      </c>
      <c r="ER338" s="27">
        <v>0</v>
      </c>
      <c r="ES338" s="27">
        <f t="shared" si="1540"/>
        <v>9.1499999999999998E-2</v>
      </c>
      <c r="ET338" s="27">
        <f t="shared" si="1782"/>
        <v>9.1499999999999998E-2</v>
      </c>
      <c r="EU338" s="31"/>
      <c r="EV338" s="29">
        <v>6.0492999999999997</v>
      </c>
      <c r="EW338" s="27">
        <v>0</v>
      </c>
      <c r="EX338" s="27">
        <v>0</v>
      </c>
      <c r="EY338" s="27">
        <f t="shared" si="1542"/>
        <v>7.1300000000000002E-2</v>
      </c>
      <c r="EZ338" s="27">
        <f t="shared" si="1783"/>
        <v>7.1300000000000002E-2</v>
      </c>
      <c r="FA338" s="31"/>
      <c r="FB338" s="29">
        <v>22.4876</v>
      </c>
      <c r="FC338" s="27">
        <v>0.14749999999999999</v>
      </c>
      <c r="FD338" s="27">
        <v>0</v>
      </c>
      <c r="FE338" s="27">
        <f t="shared" si="1544"/>
        <v>3.3599999999999998E-2</v>
      </c>
      <c r="FF338" s="27">
        <f t="shared" si="1784"/>
        <v>3.3599999999999998E-2</v>
      </c>
      <c r="FG338" s="31"/>
      <c r="FH338" s="29">
        <v>122.9589</v>
      </c>
      <c r="FI338" s="27">
        <v>0.1</v>
      </c>
      <c r="FJ338" s="27">
        <v>0</v>
      </c>
      <c r="FK338" s="27">
        <f t="shared" si="1546"/>
        <v>2.1399999999999999E-2</v>
      </c>
      <c r="FL338" s="27">
        <f t="shared" si="1785"/>
        <v>2.1399999999999999E-2</v>
      </c>
      <c r="FM338" s="31"/>
      <c r="FN338" s="32">
        <f t="shared" si="1739"/>
        <v>9</v>
      </c>
      <c r="FO338" s="32">
        <f t="shared" si="1740"/>
        <v>2018</v>
      </c>
    </row>
    <row r="339" spans="2:171" ht="15" x14ac:dyDescent="0.2">
      <c r="B339" s="32">
        <v>2018</v>
      </c>
      <c r="C339" s="32">
        <f t="shared" si="1698"/>
        <v>10</v>
      </c>
      <c r="D339" s="27"/>
      <c r="E339" s="29">
        <v>0.55889999999999995</v>
      </c>
      <c r="F339" s="52">
        <v>0.33189999999999997</v>
      </c>
      <c r="G339" s="27">
        <f t="shared" si="1602"/>
        <v>6.5699999999999995E-2</v>
      </c>
      <c r="H339" s="27">
        <f t="shared" si="1748"/>
        <v>0.39759999999999995</v>
      </c>
      <c r="I339" s="27"/>
      <c r="J339" s="29">
        <v>0.55889999999999995</v>
      </c>
      <c r="K339" s="27">
        <f t="shared" si="1749"/>
        <v>0.33189999999999997</v>
      </c>
      <c r="L339" s="27">
        <f t="shared" si="1605"/>
        <v>6.5699999999999995E-2</v>
      </c>
      <c r="M339" s="27">
        <f t="shared" si="1750"/>
        <v>0.39759999999999995</v>
      </c>
      <c r="N339" s="27"/>
      <c r="O339" s="29">
        <v>0.98629999999999995</v>
      </c>
      <c r="P339" s="27">
        <f t="shared" si="1751"/>
        <v>0.33189999999999997</v>
      </c>
      <c r="Q339" s="27">
        <f t="shared" si="1608"/>
        <v>9.9599999999999994E-2</v>
      </c>
      <c r="R339" s="27">
        <f t="shared" si="1752"/>
        <v>0.43149999999999999</v>
      </c>
      <c r="S339" s="27"/>
      <c r="T339" s="29">
        <v>4.9314999999999998</v>
      </c>
      <c r="U339" s="27">
        <f t="shared" si="1753"/>
        <v>0.33189999999999997</v>
      </c>
      <c r="V339" s="27">
        <f t="shared" si="1611"/>
        <v>7.8820000000000001E-2</v>
      </c>
      <c r="W339" s="27">
        <f t="shared" si="1754"/>
        <v>0.41071999999999997</v>
      </c>
      <c r="X339" s="27"/>
      <c r="Y339" s="29">
        <v>21.5671</v>
      </c>
      <c r="Z339" s="27">
        <v>0.14749999999999999</v>
      </c>
      <c r="AA339" s="27">
        <f t="shared" si="1755"/>
        <v>0.33189999999999997</v>
      </c>
      <c r="AB339" s="27">
        <f t="shared" si="1502"/>
        <v>3.9399999999999998E-2</v>
      </c>
      <c r="AC339" s="27">
        <f t="shared" si="1756"/>
        <v>0.37129999999999996</v>
      </c>
      <c r="AD339" s="27"/>
      <c r="AE339" s="29">
        <v>5.1288</v>
      </c>
      <c r="AF339" s="52">
        <f t="shared" si="1745"/>
        <v>0.33189999999999997</v>
      </c>
      <c r="AG339" s="27">
        <f t="shared" si="1504"/>
        <v>7.7600000000000002E-2</v>
      </c>
      <c r="AH339" s="27">
        <f t="shared" si="1757"/>
        <v>0.40949999999999998</v>
      </c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9">
        <v>21.5671</v>
      </c>
      <c r="BC339" s="27">
        <f t="shared" si="1709"/>
        <v>0.14749999999999999</v>
      </c>
      <c r="BD339" s="27">
        <f t="shared" si="1710"/>
        <v>0.33189999999999997</v>
      </c>
      <c r="BE339" s="27">
        <f t="shared" si="1508"/>
        <v>3.8899999999999997E-2</v>
      </c>
      <c r="BF339" s="27">
        <f t="shared" si="1758"/>
        <v>0.37079999999999996</v>
      </c>
      <c r="BG339" s="27"/>
      <c r="BH339" s="29">
        <v>122.0384</v>
      </c>
      <c r="BI339" s="27">
        <v>0.1</v>
      </c>
      <c r="BJ339" s="27">
        <f t="shared" si="1759"/>
        <v>0.33189999999999997</v>
      </c>
      <c r="BK339" s="27">
        <f t="shared" si="1511"/>
        <v>2.6499999999999999E-2</v>
      </c>
      <c r="BL339" s="27">
        <f t="shared" si="1760"/>
        <v>0.3584</v>
      </c>
      <c r="BM339" s="27"/>
      <c r="BN339" s="27"/>
      <c r="BO339" s="27"/>
      <c r="BP339" s="27"/>
      <c r="BQ339" s="27"/>
      <c r="BR339" s="27"/>
      <c r="BS339" s="27"/>
      <c r="BT339" s="127" t="s">
        <v>30</v>
      </c>
      <c r="BU339" s="127"/>
      <c r="BV339" s="127"/>
      <c r="BW339" s="127"/>
      <c r="BX339" s="127"/>
      <c r="BY339" s="31"/>
      <c r="BZ339" s="29">
        <v>5.1288</v>
      </c>
      <c r="CA339" s="27">
        <v>0</v>
      </c>
      <c r="CB339" s="27">
        <f t="shared" si="1761"/>
        <v>0.33189999999999997</v>
      </c>
      <c r="CC339" s="27">
        <f t="shared" si="1514"/>
        <v>7.7600000000000002E-2</v>
      </c>
      <c r="CD339" s="27">
        <f t="shared" si="1762"/>
        <v>0.40949999999999998</v>
      </c>
      <c r="CE339" s="28"/>
      <c r="CF339" s="29">
        <v>230.16990000000001</v>
      </c>
      <c r="CG339" s="27">
        <v>6.6199999999999995E-2</v>
      </c>
      <c r="CH339" s="27">
        <f t="shared" si="1763"/>
        <v>0.33189999999999997</v>
      </c>
      <c r="CI339" s="27">
        <f t="shared" si="1517"/>
        <v>1.5900000000000001E-2</v>
      </c>
      <c r="CJ339" s="27">
        <f t="shared" si="1764"/>
        <v>0.3478</v>
      </c>
      <c r="CK339" s="28"/>
      <c r="CL339" s="29">
        <v>1.9068000000000001</v>
      </c>
      <c r="CM339" s="27">
        <v>0</v>
      </c>
      <c r="CN339" s="27">
        <f t="shared" si="1519"/>
        <v>9.1499999999999998E-2</v>
      </c>
      <c r="CO339" s="27">
        <f t="shared" si="1765"/>
        <v>9.1499999999999998E-2</v>
      </c>
      <c r="CP339" s="28"/>
      <c r="CQ339" s="29">
        <v>2.1040999999999999</v>
      </c>
      <c r="CR339" s="27">
        <f t="shared" ref="CR339:CS341" si="1788">+CM339</f>
        <v>0</v>
      </c>
      <c r="CS339" s="27">
        <f t="shared" si="1788"/>
        <v>9.1499999999999998E-2</v>
      </c>
      <c r="CT339" s="27">
        <f t="shared" si="1767"/>
        <v>9.1499999999999998E-2</v>
      </c>
      <c r="CU339" s="28"/>
      <c r="CV339" s="29">
        <v>5.8520000000000003</v>
      </c>
      <c r="CW339" s="27">
        <f t="shared" si="1768"/>
        <v>0</v>
      </c>
      <c r="CX339" s="27">
        <f t="shared" si="1524"/>
        <v>7.1300000000000002E-2</v>
      </c>
      <c r="CY339" s="27">
        <f t="shared" si="1769"/>
        <v>7.1300000000000002E-2</v>
      </c>
      <c r="CZ339" s="28"/>
      <c r="DA339" s="29">
        <v>6.0492999999999997</v>
      </c>
      <c r="DB339" s="27">
        <f t="shared" ref="DB339:DC341" si="1789">+CW339</f>
        <v>0</v>
      </c>
      <c r="DC339" s="29">
        <f t="shared" si="1789"/>
        <v>7.1300000000000002E-2</v>
      </c>
      <c r="DD339" s="27">
        <f t="shared" si="1771"/>
        <v>7.1300000000000002E-2</v>
      </c>
      <c r="DE339" s="27"/>
      <c r="DF339" s="29">
        <v>22.290299999999998</v>
      </c>
      <c r="DG339" s="27">
        <f t="shared" si="1772"/>
        <v>0.14749999999999999</v>
      </c>
      <c r="DH339" s="27">
        <f t="shared" si="1773"/>
        <v>0</v>
      </c>
      <c r="DI339" s="27">
        <f t="shared" si="1530"/>
        <v>3.3599999999999998E-2</v>
      </c>
      <c r="DJ339" s="27">
        <f t="shared" si="1774"/>
        <v>3.3599999999999998E-2</v>
      </c>
      <c r="DK339" s="28"/>
      <c r="DL339" s="29">
        <v>22.4876</v>
      </c>
      <c r="DM339" s="27">
        <f t="shared" si="1786"/>
        <v>0.14749999999999999</v>
      </c>
      <c r="DN339" s="27">
        <f t="shared" si="1786"/>
        <v>0</v>
      </c>
      <c r="DO339" s="27">
        <f t="shared" si="1786"/>
        <v>3.3599999999999998E-2</v>
      </c>
      <c r="DP339" s="27">
        <f t="shared" si="1776"/>
        <v>3.3599999999999998E-2</v>
      </c>
      <c r="DQ339" s="27"/>
      <c r="DR339" s="29">
        <v>122.7616</v>
      </c>
      <c r="DS339" s="27">
        <f t="shared" si="1777"/>
        <v>0.1</v>
      </c>
      <c r="DT339" s="27">
        <f t="shared" si="1778"/>
        <v>0</v>
      </c>
      <c r="DU339" s="29">
        <f t="shared" si="1536"/>
        <v>2.1399999999999999E-2</v>
      </c>
      <c r="DV339" s="27">
        <f t="shared" si="1779"/>
        <v>2.1399999999999999E-2</v>
      </c>
      <c r="DW339" s="28"/>
      <c r="DX339" s="29">
        <v>122.9589</v>
      </c>
      <c r="DY339" s="27">
        <f t="shared" si="1787"/>
        <v>0.1</v>
      </c>
      <c r="DZ339" s="27">
        <f t="shared" si="1787"/>
        <v>0</v>
      </c>
      <c r="EA339" s="27">
        <f t="shared" si="1787"/>
        <v>2.1399999999999999E-2</v>
      </c>
      <c r="EB339" s="27">
        <f t="shared" si="1781"/>
        <v>2.1399999999999999E-2</v>
      </c>
      <c r="EC339" s="27"/>
      <c r="ED339" s="27"/>
      <c r="EE339" s="27"/>
      <c r="EF339" s="27"/>
      <c r="EG339" s="27"/>
      <c r="EH339" s="27"/>
      <c r="EI339" s="27"/>
      <c r="EJ339" s="127" t="s">
        <v>30</v>
      </c>
      <c r="EK339" s="127"/>
      <c r="EL339" s="127"/>
      <c r="EM339" s="127"/>
      <c r="EN339" s="127"/>
      <c r="EO339" s="31"/>
      <c r="EP339" s="29">
        <v>2.1040999999999999</v>
      </c>
      <c r="EQ339" s="27">
        <v>0</v>
      </c>
      <c r="ER339" s="27">
        <v>0</v>
      </c>
      <c r="ES339" s="27">
        <f t="shared" si="1540"/>
        <v>9.1499999999999998E-2</v>
      </c>
      <c r="ET339" s="27">
        <f t="shared" si="1782"/>
        <v>9.1499999999999998E-2</v>
      </c>
      <c r="EU339" s="31"/>
      <c r="EV339" s="29">
        <v>6.0492999999999997</v>
      </c>
      <c r="EW339" s="27">
        <v>0</v>
      </c>
      <c r="EX339" s="27">
        <v>0</v>
      </c>
      <c r="EY339" s="27">
        <f t="shared" si="1542"/>
        <v>7.1300000000000002E-2</v>
      </c>
      <c r="EZ339" s="27">
        <f t="shared" si="1783"/>
        <v>7.1300000000000002E-2</v>
      </c>
      <c r="FA339" s="31"/>
      <c r="FB339" s="29">
        <v>22.4876</v>
      </c>
      <c r="FC339" s="27">
        <v>0.14749999999999999</v>
      </c>
      <c r="FD339" s="27">
        <v>0</v>
      </c>
      <c r="FE339" s="27">
        <f t="shared" si="1544"/>
        <v>3.3599999999999998E-2</v>
      </c>
      <c r="FF339" s="27">
        <f t="shared" si="1784"/>
        <v>3.3599999999999998E-2</v>
      </c>
      <c r="FG339" s="31"/>
      <c r="FH339" s="29">
        <v>122.9589</v>
      </c>
      <c r="FI339" s="27">
        <v>0.1</v>
      </c>
      <c r="FJ339" s="27">
        <v>0</v>
      </c>
      <c r="FK339" s="27">
        <f t="shared" si="1546"/>
        <v>2.1399999999999999E-2</v>
      </c>
      <c r="FL339" s="27">
        <f t="shared" si="1785"/>
        <v>2.1399999999999999E-2</v>
      </c>
      <c r="FM339" s="31"/>
      <c r="FN339" s="32">
        <f t="shared" si="1739"/>
        <v>10</v>
      </c>
      <c r="FO339" s="32">
        <f t="shared" si="1740"/>
        <v>2018</v>
      </c>
    </row>
    <row r="340" spans="2:171" ht="15" x14ac:dyDescent="0.2">
      <c r="B340" s="32">
        <v>2018</v>
      </c>
      <c r="C340" s="32">
        <f t="shared" si="1698"/>
        <v>11</v>
      </c>
      <c r="D340" s="27"/>
      <c r="E340" s="29">
        <v>0.55889999999999995</v>
      </c>
      <c r="F340" s="52">
        <v>0.4642</v>
      </c>
      <c r="G340" s="27">
        <f t="shared" si="1602"/>
        <v>6.5699999999999995E-2</v>
      </c>
      <c r="H340" s="27">
        <f t="shared" si="1748"/>
        <v>0.52990000000000004</v>
      </c>
      <c r="I340" s="27"/>
      <c r="J340" s="29">
        <v>0.55889999999999995</v>
      </c>
      <c r="K340" s="27">
        <f t="shared" si="1749"/>
        <v>0.4642</v>
      </c>
      <c r="L340" s="27">
        <f t="shared" si="1605"/>
        <v>6.5699999999999995E-2</v>
      </c>
      <c r="M340" s="27">
        <f t="shared" si="1750"/>
        <v>0.52990000000000004</v>
      </c>
      <c r="N340" s="27"/>
      <c r="O340" s="29">
        <v>0.98629999999999995</v>
      </c>
      <c r="P340" s="27">
        <f t="shared" si="1751"/>
        <v>0.4642</v>
      </c>
      <c r="Q340" s="27">
        <f t="shared" si="1608"/>
        <v>9.9599999999999994E-2</v>
      </c>
      <c r="R340" s="27">
        <f t="shared" si="1752"/>
        <v>0.56379999999999997</v>
      </c>
      <c r="S340" s="27"/>
      <c r="T340" s="29">
        <v>4.9314999999999998</v>
      </c>
      <c r="U340" s="27">
        <f t="shared" si="1753"/>
        <v>0.4642</v>
      </c>
      <c r="V340" s="27">
        <f t="shared" si="1611"/>
        <v>7.8820000000000001E-2</v>
      </c>
      <c r="W340" s="27">
        <f t="shared" si="1754"/>
        <v>0.54302000000000006</v>
      </c>
      <c r="X340" s="27"/>
      <c r="Y340" s="29">
        <v>21.5671</v>
      </c>
      <c r="Z340" s="27">
        <v>0.14749999999999999</v>
      </c>
      <c r="AA340" s="27">
        <f t="shared" si="1755"/>
        <v>0.4642</v>
      </c>
      <c r="AB340" s="27">
        <f t="shared" si="1502"/>
        <v>3.9399999999999998E-2</v>
      </c>
      <c r="AC340" s="27">
        <f t="shared" si="1756"/>
        <v>0.50360000000000005</v>
      </c>
      <c r="AD340" s="27"/>
      <c r="AE340" s="29">
        <v>5.1288</v>
      </c>
      <c r="AF340" s="52">
        <v>0.39889999999999998</v>
      </c>
      <c r="AG340" s="27">
        <f t="shared" si="1504"/>
        <v>7.7600000000000002E-2</v>
      </c>
      <c r="AH340" s="27">
        <f t="shared" si="1757"/>
        <v>0.47649999999999998</v>
      </c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9">
        <v>21.5671</v>
      </c>
      <c r="BC340" s="27">
        <f t="shared" si="1709"/>
        <v>0.14749999999999999</v>
      </c>
      <c r="BD340" s="27">
        <f t="shared" si="1710"/>
        <v>0.39889999999999998</v>
      </c>
      <c r="BE340" s="27">
        <f t="shared" si="1508"/>
        <v>3.8899999999999997E-2</v>
      </c>
      <c r="BF340" s="27">
        <f t="shared" si="1758"/>
        <v>0.43779999999999997</v>
      </c>
      <c r="BG340" s="27"/>
      <c r="BH340" s="29">
        <v>122.0384</v>
      </c>
      <c r="BI340" s="27">
        <v>0.1</v>
      </c>
      <c r="BJ340" s="27">
        <f t="shared" si="1759"/>
        <v>0.39889999999999998</v>
      </c>
      <c r="BK340" s="27">
        <f t="shared" si="1511"/>
        <v>2.6499999999999999E-2</v>
      </c>
      <c r="BL340" s="27">
        <f t="shared" si="1760"/>
        <v>0.4254</v>
      </c>
      <c r="BM340" s="27"/>
      <c r="BN340" s="27"/>
      <c r="BO340" s="27"/>
      <c r="BP340" s="27"/>
      <c r="BQ340" s="27"/>
      <c r="BR340" s="27"/>
      <c r="BS340" s="27"/>
      <c r="BT340" s="127" t="s">
        <v>30</v>
      </c>
      <c r="BU340" s="127"/>
      <c r="BV340" s="127"/>
      <c r="BW340" s="127"/>
      <c r="BX340" s="127"/>
      <c r="BY340" s="31"/>
      <c r="BZ340" s="29">
        <v>5.1288</v>
      </c>
      <c r="CA340" s="27">
        <v>0</v>
      </c>
      <c r="CB340" s="27">
        <f t="shared" si="1761"/>
        <v>0.39889999999999998</v>
      </c>
      <c r="CC340" s="27">
        <f t="shared" si="1514"/>
        <v>7.7600000000000002E-2</v>
      </c>
      <c r="CD340" s="27">
        <f t="shared" si="1762"/>
        <v>0.47649999999999998</v>
      </c>
      <c r="CE340" s="28"/>
      <c r="CF340" s="29">
        <v>230.16990000000001</v>
      </c>
      <c r="CG340" s="27">
        <v>6.6199999999999995E-2</v>
      </c>
      <c r="CH340" s="27">
        <f t="shared" si="1763"/>
        <v>0.39889999999999998</v>
      </c>
      <c r="CI340" s="27">
        <f t="shared" si="1517"/>
        <v>1.5900000000000001E-2</v>
      </c>
      <c r="CJ340" s="27">
        <f t="shared" si="1764"/>
        <v>0.4148</v>
      </c>
      <c r="CK340" s="28"/>
      <c r="CL340" s="29">
        <v>1.9068000000000001</v>
      </c>
      <c r="CM340" s="27">
        <v>0</v>
      </c>
      <c r="CN340" s="27">
        <f t="shared" si="1519"/>
        <v>9.1499999999999998E-2</v>
      </c>
      <c r="CO340" s="27">
        <f t="shared" si="1765"/>
        <v>9.1499999999999998E-2</v>
      </c>
      <c r="CP340" s="28"/>
      <c r="CQ340" s="29">
        <v>2.1040999999999999</v>
      </c>
      <c r="CR340" s="27">
        <f t="shared" si="1788"/>
        <v>0</v>
      </c>
      <c r="CS340" s="27">
        <f t="shared" si="1788"/>
        <v>9.1499999999999998E-2</v>
      </c>
      <c r="CT340" s="27">
        <f t="shared" si="1767"/>
        <v>9.1499999999999998E-2</v>
      </c>
      <c r="CU340" s="28"/>
      <c r="CV340" s="29">
        <v>5.8520000000000003</v>
      </c>
      <c r="CW340" s="27">
        <f t="shared" si="1768"/>
        <v>0</v>
      </c>
      <c r="CX340" s="27">
        <f t="shared" si="1524"/>
        <v>7.1300000000000002E-2</v>
      </c>
      <c r="CY340" s="27">
        <f t="shared" si="1769"/>
        <v>7.1300000000000002E-2</v>
      </c>
      <c r="CZ340" s="28"/>
      <c r="DA340" s="29">
        <v>6.0492999999999997</v>
      </c>
      <c r="DB340" s="27">
        <f t="shared" si="1789"/>
        <v>0</v>
      </c>
      <c r="DC340" s="29">
        <f t="shared" si="1789"/>
        <v>7.1300000000000002E-2</v>
      </c>
      <c r="DD340" s="27">
        <f t="shared" si="1771"/>
        <v>7.1300000000000002E-2</v>
      </c>
      <c r="DE340" s="27"/>
      <c r="DF340" s="29">
        <v>22.290299999999998</v>
      </c>
      <c r="DG340" s="27">
        <f t="shared" si="1772"/>
        <v>0.14749999999999999</v>
      </c>
      <c r="DH340" s="27">
        <f t="shared" si="1773"/>
        <v>0</v>
      </c>
      <c r="DI340" s="27">
        <f t="shared" si="1530"/>
        <v>3.3599999999999998E-2</v>
      </c>
      <c r="DJ340" s="27">
        <f t="shared" si="1774"/>
        <v>3.3599999999999998E-2</v>
      </c>
      <c r="DK340" s="28"/>
      <c r="DL340" s="29">
        <v>22.4876</v>
      </c>
      <c r="DM340" s="27">
        <f t="shared" ref="DM340:DO341" si="1790">+DG340</f>
        <v>0.14749999999999999</v>
      </c>
      <c r="DN340" s="27">
        <f t="shared" si="1790"/>
        <v>0</v>
      </c>
      <c r="DO340" s="27">
        <f t="shared" si="1790"/>
        <v>3.3599999999999998E-2</v>
      </c>
      <c r="DP340" s="27">
        <f t="shared" si="1776"/>
        <v>3.3599999999999998E-2</v>
      </c>
      <c r="DQ340" s="27"/>
      <c r="DR340" s="29">
        <v>122.7616</v>
      </c>
      <c r="DS340" s="27">
        <f t="shared" si="1777"/>
        <v>0.1</v>
      </c>
      <c r="DT340" s="27">
        <f t="shared" si="1778"/>
        <v>0</v>
      </c>
      <c r="DU340" s="29">
        <f t="shared" si="1536"/>
        <v>2.1399999999999999E-2</v>
      </c>
      <c r="DV340" s="27">
        <f t="shared" si="1779"/>
        <v>2.1399999999999999E-2</v>
      </c>
      <c r="DW340" s="28"/>
      <c r="DX340" s="29">
        <v>122.9589</v>
      </c>
      <c r="DY340" s="27">
        <f t="shared" ref="DY340:EA341" si="1791">+DS340</f>
        <v>0.1</v>
      </c>
      <c r="DZ340" s="27">
        <f t="shared" si="1791"/>
        <v>0</v>
      </c>
      <c r="EA340" s="27">
        <f t="shared" si="1791"/>
        <v>2.1399999999999999E-2</v>
      </c>
      <c r="EB340" s="27">
        <f t="shared" si="1781"/>
        <v>2.1399999999999999E-2</v>
      </c>
      <c r="EC340" s="27"/>
      <c r="ED340" s="27"/>
      <c r="EE340" s="27"/>
      <c r="EF340" s="27"/>
      <c r="EG340" s="27"/>
      <c r="EH340" s="27"/>
      <c r="EI340" s="27"/>
      <c r="EJ340" s="127" t="s">
        <v>30</v>
      </c>
      <c r="EK340" s="127"/>
      <c r="EL340" s="127"/>
      <c r="EM340" s="127"/>
      <c r="EN340" s="127"/>
      <c r="EO340" s="31"/>
      <c r="EP340" s="29">
        <v>2.1040999999999999</v>
      </c>
      <c r="EQ340" s="27">
        <v>0</v>
      </c>
      <c r="ER340" s="27">
        <v>0</v>
      </c>
      <c r="ES340" s="27">
        <f t="shared" si="1540"/>
        <v>9.1499999999999998E-2</v>
      </c>
      <c r="ET340" s="27">
        <f t="shared" si="1782"/>
        <v>9.1499999999999998E-2</v>
      </c>
      <c r="EU340" s="31"/>
      <c r="EV340" s="29">
        <v>6.0492999999999997</v>
      </c>
      <c r="EW340" s="27">
        <v>0</v>
      </c>
      <c r="EX340" s="27">
        <v>0</v>
      </c>
      <c r="EY340" s="27">
        <f t="shared" si="1542"/>
        <v>7.1300000000000002E-2</v>
      </c>
      <c r="EZ340" s="27">
        <f t="shared" si="1783"/>
        <v>7.1300000000000002E-2</v>
      </c>
      <c r="FA340" s="31"/>
      <c r="FB340" s="29">
        <v>22.4876</v>
      </c>
      <c r="FC340" s="27">
        <v>0.14749999999999999</v>
      </c>
      <c r="FD340" s="27">
        <v>0</v>
      </c>
      <c r="FE340" s="27">
        <f t="shared" si="1544"/>
        <v>3.3599999999999998E-2</v>
      </c>
      <c r="FF340" s="27">
        <f t="shared" si="1784"/>
        <v>3.3599999999999998E-2</v>
      </c>
      <c r="FG340" s="31"/>
      <c r="FH340" s="29">
        <v>122.9589</v>
      </c>
      <c r="FI340" s="27">
        <v>0.1</v>
      </c>
      <c r="FJ340" s="27">
        <v>0</v>
      </c>
      <c r="FK340" s="27">
        <f t="shared" si="1546"/>
        <v>2.1399999999999999E-2</v>
      </c>
      <c r="FL340" s="27">
        <f t="shared" si="1785"/>
        <v>2.1399999999999999E-2</v>
      </c>
      <c r="FM340" s="31"/>
      <c r="FN340" s="32">
        <f t="shared" si="1739"/>
        <v>11</v>
      </c>
      <c r="FO340" s="32">
        <f t="shared" si="1740"/>
        <v>2018</v>
      </c>
    </row>
    <row r="341" spans="2:171" ht="15" x14ac:dyDescent="0.2">
      <c r="B341" s="32">
        <v>2018</v>
      </c>
      <c r="C341" s="32">
        <f t="shared" si="1698"/>
        <v>12</v>
      </c>
      <c r="D341" s="27"/>
      <c r="E341" s="29">
        <v>0.55889999999999995</v>
      </c>
      <c r="F341" s="52">
        <v>0.58440000000000003</v>
      </c>
      <c r="G341" s="27">
        <f t="shared" si="1602"/>
        <v>6.5699999999999995E-2</v>
      </c>
      <c r="H341" s="27">
        <f t="shared" si="1748"/>
        <v>0.65010000000000001</v>
      </c>
      <c r="I341" s="27"/>
      <c r="J341" s="29">
        <v>0.55889999999999995</v>
      </c>
      <c r="K341" s="27">
        <f t="shared" si="1749"/>
        <v>0.58440000000000003</v>
      </c>
      <c r="L341" s="27">
        <f t="shared" si="1605"/>
        <v>6.5699999999999995E-2</v>
      </c>
      <c r="M341" s="27">
        <f t="shared" si="1750"/>
        <v>0.65010000000000001</v>
      </c>
      <c r="N341" s="27"/>
      <c r="O341" s="29">
        <v>0.98629999999999995</v>
      </c>
      <c r="P341" s="27">
        <f t="shared" si="1751"/>
        <v>0.58440000000000003</v>
      </c>
      <c r="Q341" s="27">
        <f t="shared" si="1608"/>
        <v>9.9599999999999994E-2</v>
      </c>
      <c r="R341" s="27">
        <f t="shared" si="1752"/>
        <v>0.68400000000000005</v>
      </c>
      <c r="S341" s="27"/>
      <c r="T341" s="29">
        <v>4.9314999999999998</v>
      </c>
      <c r="U341" s="27">
        <f t="shared" si="1753"/>
        <v>0.58440000000000003</v>
      </c>
      <c r="V341" s="27">
        <f t="shared" si="1611"/>
        <v>7.8820000000000001E-2</v>
      </c>
      <c r="W341" s="27">
        <f t="shared" si="1754"/>
        <v>0.66322000000000003</v>
      </c>
      <c r="X341" s="27"/>
      <c r="Y341" s="29">
        <v>21.5671</v>
      </c>
      <c r="Z341" s="27">
        <v>0.14749999999999999</v>
      </c>
      <c r="AA341" s="27">
        <f t="shared" si="1755"/>
        <v>0.58440000000000003</v>
      </c>
      <c r="AB341" s="27">
        <f t="shared" si="1502"/>
        <v>3.9399999999999998E-2</v>
      </c>
      <c r="AC341" s="27">
        <f t="shared" si="1756"/>
        <v>0.62380000000000002</v>
      </c>
      <c r="AD341" s="27"/>
      <c r="AE341" s="29">
        <v>5.1288</v>
      </c>
      <c r="AF341" s="52">
        <v>0.45429999999999998</v>
      </c>
      <c r="AG341" s="27">
        <f t="shared" si="1504"/>
        <v>7.7600000000000002E-2</v>
      </c>
      <c r="AH341" s="27">
        <f t="shared" si="1757"/>
        <v>0.53190000000000004</v>
      </c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9">
        <v>21.5671</v>
      </c>
      <c r="BC341" s="27">
        <f t="shared" si="1709"/>
        <v>0.14749999999999999</v>
      </c>
      <c r="BD341" s="27">
        <f t="shared" si="1710"/>
        <v>0.45429999999999998</v>
      </c>
      <c r="BE341" s="27">
        <f t="shared" si="1508"/>
        <v>3.8899999999999997E-2</v>
      </c>
      <c r="BF341" s="27">
        <f t="shared" si="1758"/>
        <v>0.49319999999999997</v>
      </c>
      <c r="BG341" s="27"/>
      <c r="BH341" s="29">
        <v>122.0384</v>
      </c>
      <c r="BI341" s="27">
        <v>0.1</v>
      </c>
      <c r="BJ341" s="27">
        <f t="shared" si="1759"/>
        <v>0.45429999999999998</v>
      </c>
      <c r="BK341" s="27">
        <f t="shared" si="1511"/>
        <v>2.6499999999999999E-2</v>
      </c>
      <c r="BL341" s="27">
        <f t="shared" si="1760"/>
        <v>0.48080000000000001</v>
      </c>
      <c r="BM341" s="27"/>
      <c r="BN341" s="27"/>
      <c r="BO341" s="27"/>
      <c r="BP341" s="27"/>
      <c r="BQ341" s="27"/>
      <c r="BR341" s="27"/>
      <c r="BS341" s="27"/>
      <c r="BT341" s="127" t="s">
        <v>30</v>
      </c>
      <c r="BU341" s="127"/>
      <c r="BV341" s="127"/>
      <c r="BW341" s="127"/>
      <c r="BX341" s="127"/>
      <c r="BY341" s="31"/>
      <c r="BZ341" s="29">
        <v>5.1288</v>
      </c>
      <c r="CA341" s="27">
        <v>0</v>
      </c>
      <c r="CB341" s="27">
        <f t="shared" si="1761"/>
        <v>0.45429999999999998</v>
      </c>
      <c r="CC341" s="27">
        <f t="shared" si="1514"/>
        <v>7.7600000000000002E-2</v>
      </c>
      <c r="CD341" s="27">
        <f t="shared" si="1762"/>
        <v>0.53190000000000004</v>
      </c>
      <c r="CE341" s="28"/>
      <c r="CF341" s="29">
        <v>230.16990000000001</v>
      </c>
      <c r="CG341" s="27">
        <v>6.6199999999999995E-2</v>
      </c>
      <c r="CH341" s="27">
        <f t="shared" si="1763"/>
        <v>0.45429999999999998</v>
      </c>
      <c r="CI341" s="27">
        <f t="shared" si="1517"/>
        <v>1.5900000000000001E-2</v>
      </c>
      <c r="CJ341" s="27">
        <f t="shared" si="1764"/>
        <v>0.47020000000000001</v>
      </c>
      <c r="CK341" s="28"/>
      <c r="CL341" s="29">
        <v>1.9068000000000001</v>
      </c>
      <c r="CM341" s="27">
        <v>0</v>
      </c>
      <c r="CN341" s="27">
        <f t="shared" si="1519"/>
        <v>9.1499999999999998E-2</v>
      </c>
      <c r="CO341" s="27">
        <f t="shared" si="1765"/>
        <v>9.1499999999999998E-2</v>
      </c>
      <c r="CP341" s="28"/>
      <c r="CQ341" s="29">
        <v>2.1040999999999999</v>
      </c>
      <c r="CR341" s="27">
        <f t="shared" si="1788"/>
        <v>0</v>
      </c>
      <c r="CS341" s="27">
        <f t="shared" si="1788"/>
        <v>9.1499999999999998E-2</v>
      </c>
      <c r="CT341" s="27">
        <f t="shared" si="1767"/>
        <v>9.1499999999999998E-2</v>
      </c>
      <c r="CU341" s="28"/>
      <c r="CV341" s="29">
        <v>5.8520000000000003</v>
      </c>
      <c r="CW341" s="27">
        <f t="shared" si="1768"/>
        <v>0</v>
      </c>
      <c r="CX341" s="27">
        <f t="shared" si="1524"/>
        <v>7.1300000000000002E-2</v>
      </c>
      <c r="CY341" s="27">
        <f t="shared" si="1769"/>
        <v>7.1300000000000002E-2</v>
      </c>
      <c r="CZ341" s="28"/>
      <c r="DA341" s="29">
        <v>6.0492999999999997</v>
      </c>
      <c r="DB341" s="27">
        <f t="shared" si="1789"/>
        <v>0</v>
      </c>
      <c r="DC341" s="29">
        <f t="shared" si="1789"/>
        <v>7.1300000000000002E-2</v>
      </c>
      <c r="DD341" s="27">
        <f t="shared" si="1771"/>
        <v>7.1300000000000002E-2</v>
      </c>
      <c r="DE341" s="27"/>
      <c r="DF341" s="29">
        <v>22.290299999999998</v>
      </c>
      <c r="DG341" s="27">
        <f t="shared" si="1772"/>
        <v>0.14749999999999999</v>
      </c>
      <c r="DH341" s="27">
        <f t="shared" si="1773"/>
        <v>0</v>
      </c>
      <c r="DI341" s="27">
        <f t="shared" si="1530"/>
        <v>3.3599999999999998E-2</v>
      </c>
      <c r="DJ341" s="27">
        <f t="shared" si="1774"/>
        <v>3.3599999999999998E-2</v>
      </c>
      <c r="DK341" s="28"/>
      <c r="DL341" s="29">
        <v>22.4876</v>
      </c>
      <c r="DM341" s="27">
        <f t="shared" si="1790"/>
        <v>0.14749999999999999</v>
      </c>
      <c r="DN341" s="27">
        <f t="shared" si="1790"/>
        <v>0</v>
      </c>
      <c r="DO341" s="27">
        <f t="shared" si="1790"/>
        <v>3.3599999999999998E-2</v>
      </c>
      <c r="DP341" s="27">
        <f t="shared" si="1776"/>
        <v>3.3599999999999998E-2</v>
      </c>
      <c r="DQ341" s="27"/>
      <c r="DR341" s="29">
        <v>122.7616</v>
      </c>
      <c r="DS341" s="27">
        <f t="shared" si="1777"/>
        <v>0.1</v>
      </c>
      <c r="DT341" s="27">
        <f t="shared" si="1778"/>
        <v>0</v>
      </c>
      <c r="DU341" s="29">
        <f t="shared" si="1536"/>
        <v>2.1399999999999999E-2</v>
      </c>
      <c r="DV341" s="27">
        <f t="shared" si="1779"/>
        <v>2.1399999999999999E-2</v>
      </c>
      <c r="DW341" s="28"/>
      <c r="DX341" s="29">
        <v>122.9589</v>
      </c>
      <c r="DY341" s="27">
        <f t="shared" si="1791"/>
        <v>0.1</v>
      </c>
      <c r="DZ341" s="27">
        <f t="shared" si="1791"/>
        <v>0</v>
      </c>
      <c r="EA341" s="27">
        <f t="shared" si="1791"/>
        <v>2.1399999999999999E-2</v>
      </c>
      <c r="EB341" s="27">
        <f t="shared" si="1781"/>
        <v>2.1399999999999999E-2</v>
      </c>
      <c r="EC341" s="27"/>
      <c r="ED341" s="27"/>
      <c r="EE341" s="27"/>
      <c r="EF341" s="27"/>
      <c r="EG341" s="27"/>
      <c r="EH341" s="27"/>
      <c r="EI341" s="27"/>
      <c r="EJ341" s="127" t="s">
        <v>30</v>
      </c>
      <c r="EK341" s="127"/>
      <c r="EL341" s="127"/>
      <c r="EM341" s="127"/>
      <c r="EN341" s="127"/>
      <c r="EO341" s="31"/>
      <c r="EP341" s="29">
        <v>2.1040999999999999</v>
      </c>
      <c r="EQ341" s="27">
        <v>0</v>
      </c>
      <c r="ER341" s="27">
        <v>0</v>
      </c>
      <c r="ES341" s="27">
        <f t="shared" si="1540"/>
        <v>9.1499999999999998E-2</v>
      </c>
      <c r="ET341" s="27">
        <f t="shared" si="1782"/>
        <v>9.1499999999999998E-2</v>
      </c>
      <c r="EU341" s="31"/>
      <c r="EV341" s="29">
        <v>6.0492999999999997</v>
      </c>
      <c r="EW341" s="27">
        <v>0</v>
      </c>
      <c r="EX341" s="27">
        <v>0</v>
      </c>
      <c r="EY341" s="27">
        <f t="shared" si="1542"/>
        <v>7.1300000000000002E-2</v>
      </c>
      <c r="EZ341" s="27">
        <f t="shared" si="1783"/>
        <v>7.1300000000000002E-2</v>
      </c>
      <c r="FA341" s="31"/>
      <c r="FB341" s="29">
        <v>22.4876</v>
      </c>
      <c r="FC341" s="27">
        <v>0.14749999999999999</v>
      </c>
      <c r="FD341" s="27">
        <v>0</v>
      </c>
      <c r="FE341" s="27">
        <f t="shared" si="1544"/>
        <v>3.3599999999999998E-2</v>
      </c>
      <c r="FF341" s="27">
        <f t="shared" si="1784"/>
        <v>3.3599999999999998E-2</v>
      </c>
      <c r="FG341" s="31"/>
      <c r="FH341" s="29">
        <v>122.9589</v>
      </c>
      <c r="FI341" s="27">
        <v>0.1</v>
      </c>
      <c r="FJ341" s="27">
        <v>0</v>
      </c>
      <c r="FK341" s="27">
        <f t="shared" si="1546"/>
        <v>2.1399999999999999E-2</v>
      </c>
      <c r="FL341" s="27">
        <f t="shared" si="1785"/>
        <v>2.1399999999999999E-2</v>
      </c>
      <c r="FM341" s="31"/>
      <c r="FN341" s="32">
        <f t="shared" si="1739"/>
        <v>12</v>
      </c>
      <c r="FO341" s="32">
        <f t="shared" si="1740"/>
        <v>2018</v>
      </c>
    </row>
    <row r="342" spans="2:171" ht="15" x14ac:dyDescent="0.2">
      <c r="B342" s="32"/>
      <c r="C342" s="32"/>
      <c r="D342" s="27"/>
      <c r="E342" s="29"/>
      <c r="F342" s="52"/>
      <c r="G342" s="27"/>
      <c r="H342" s="27"/>
      <c r="I342" s="27"/>
      <c r="J342" s="29"/>
      <c r="K342" s="27"/>
      <c r="L342" s="27"/>
      <c r="M342" s="27"/>
      <c r="N342" s="27"/>
      <c r="O342" s="29"/>
      <c r="P342" s="27"/>
      <c r="Q342" s="27"/>
      <c r="R342" s="27"/>
      <c r="S342" s="27"/>
      <c r="T342" s="29"/>
      <c r="U342" s="27"/>
      <c r="V342" s="27"/>
      <c r="W342" s="27"/>
      <c r="X342" s="27"/>
      <c r="Y342" s="29"/>
      <c r="Z342" s="27"/>
      <c r="AA342" s="27"/>
      <c r="AB342" s="27"/>
      <c r="AC342" s="27"/>
      <c r="AD342" s="27"/>
      <c r="AE342" s="29"/>
      <c r="AF342" s="52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9"/>
      <c r="BC342" s="27"/>
      <c r="BD342" s="27"/>
      <c r="BE342" s="27"/>
      <c r="BF342" s="27"/>
      <c r="BG342" s="27"/>
      <c r="BH342" s="29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1"/>
      <c r="BU342" s="1"/>
      <c r="BV342" s="1"/>
      <c r="BW342" s="1"/>
      <c r="BX342" s="1"/>
      <c r="BY342" s="31"/>
      <c r="BZ342" s="29"/>
      <c r="CA342" s="27"/>
      <c r="CB342" s="27"/>
      <c r="CC342" s="27"/>
      <c r="CD342" s="27"/>
      <c r="CE342" s="28"/>
      <c r="CF342" s="29"/>
      <c r="CG342" s="27"/>
      <c r="CH342" s="27"/>
      <c r="CI342" s="27"/>
      <c r="CJ342" s="27"/>
      <c r="CK342" s="28"/>
      <c r="CL342" s="29"/>
      <c r="CM342" s="27"/>
      <c r="CN342" s="27"/>
      <c r="CO342" s="27"/>
      <c r="CP342" s="28"/>
      <c r="CQ342" s="29"/>
      <c r="CR342" s="27"/>
      <c r="CS342" s="27"/>
      <c r="CT342" s="27"/>
      <c r="CU342" s="28"/>
      <c r="CV342" s="29"/>
      <c r="CW342" s="27"/>
      <c r="CX342" s="27"/>
      <c r="CY342" s="27"/>
      <c r="CZ342" s="28"/>
      <c r="DA342" s="29"/>
      <c r="DB342" s="27"/>
      <c r="DC342" s="29"/>
      <c r="DD342" s="27"/>
      <c r="DE342" s="27"/>
      <c r="DF342" s="29"/>
      <c r="DG342" s="27"/>
      <c r="DH342" s="27"/>
      <c r="DI342" s="27"/>
      <c r="DJ342" s="27"/>
      <c r="DK342" s="28"/>
      <c r="DL342" s="29"/>
      <c r="DM342" s="27"/>
      <c r="DN342" s="27"/>
      <c r="DO342" s="27"/>
      <c r="DP342" s="27"/>
      <c r="DQ342" s="27"/>
      <c r="DR342" s="29"/>
      <c r="DS342" s="27"/>
      <c r="DT342" s="27"/>
      <c r="DU342" s="29"/>
      <c r="DV342" s="27"/>
      <c r="DW342" s="28"/>
      <c r="DX342" s="29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1"/>
      <c r="EK342" s="1"/>
      <c r="EL342" s="1"/>
      <c r="EM342" s="1"/>
      <c r="EN342" s="1"/>
      <c r="EO342" s="31"/>
      <c r="EP342" s="29"/>
      <c r="EQ342" s="27"/>
      <c r="ER342" s="27"/>
      <c r="ES342" s="27"/>
      <c r="ET342" s="27"/>
      <c r="EU342" s="31"/>
      <c r="EV342" s="29"/>
      <c r="EW342" s="27"/>
      <c r="EX342" s="27"/>
      <c r="EY342" s="27"/>
      <c r="EZ342" s="27"/>
      <c r="FA342" s="31"/>
      <c r="FB342" s="29"/>
      <c r="FC342" s="27"/>
      <c r="FD342" s="27"/>
      <c r="FE342" s="27"/>
      <c r="FF342" s="27"/>
      <c r="FG342" s="31"/>
      <c r="FH342" s="29"/>
      <c r="FI342" s="27"/>
      <c r="FJ342" s="27"/>
      <c r="FK342" s="27"/>
      <c r="FL342" s="27"/>
      <c r="FM342" s="31"/>
      <c r="FN342" s="32"/>
      <c r="FO342" s="32"/>
    </row>
    <row r="343" spans="2:171" ht="15" x14ac:dyDescent="0.2">
      <c r="B343" s="32">
        <v>2019</v>
      </c>
      <c r="C343" s="32">
        <f t="shared" ref="C343:C354" si="1792">C330</f>
        <v>1</v>
      </c>
      <c r="D343" s="27"/>
      <c r="E343" s="29">
        <v>0.55889999999999995</v>
      </c>
      <c r="F343" s="52">
        <v>0.43840000000000001</v>
      </c>
      <c r="G343" s="27">
        <f t="shared" si="1602"/>
        <v>6.5699999999999995E-2</v>
      </c>
      <c r="H343" s="27">
        <f t="shared" ref="H343:H348" si="1793">(F343+G343)</f>
        <v>0.50409999999999999</v>
      </c>
      <c r="I343" s="27"/>
      <c r="J343" s="29">
        <v>0.55889999999999995</v>
      </c>
      <c r="K343" s="27">
        <f t="shared" ref="K343:K348" si="1794">+F343</f>
        <v>0.43840000000000001</v>
      </c>
      <c r="L343" s="27">
        <f t="shared" si="1605"/>
        <v>6.5699999999999995E-2</v>
      </c>
      <c r="M343" s="27">
        <f t="shared" ref="M343:M348" si="1795">(K343+L343)</f>
        <v>0.50409999999999999</v>
      </c>
      <c r="N343" s="27"/>
      <c r="O343" s="29">
        <v>0.98629999999999995</v>
      </c>
      <c r="P343" s="27">
        <f t="shared" ref="P343:P348" si="1796">+F343</f>
        <v>0.43840000000000001</v>
      </c>
      <c r="Q343" s="27">
        <f t="shared" si="1608"/>
        <v>9.9599999999999994E-2</v>
      </c>
      <c r="R343" s="27">
        <f t="shared" ref="R343:R348" si="1797">(P343+Q343)</f>
        <v>0.53800000000000003</v>
      </c>
      <c r="S343" s="27"/>
      <c r="T343" s="29">
        <v>4.9314999999999998</v>
      </c>
      <c r="U343" s="27">
        <f t="shared" ref="U343:U348" si="1798">+P343</f>
        <v>0.43840000000000001</v>
      </c>
      <c r="V343" s="27">
        <f t="shared" si="1611"/>
        <v>7.8820000000000001E-2</v>
      </c>
      <c r="W343" s="27">
        <f t="shared" ref="W343:W348" si="1799">(U343+V343)</f>
        <v>0.51722000000000001</v>
      </c>
      <c r="X343" s="27"/>
      <c r="Y343" s="29">
        <v>21.5671</v>
      </c>
      <c r="Z343" s="27">
        <v>0.14749999999999999</v>
      </c>
      <c r="AA343" s="27">
        <f t="shared" ref="AA343:AA348" si="1800">+U343</f>
        <v>0.43840000000000001</v>
      </c>
      <c r="AB343" s="27">
        <f t="shared" si="1502"/>
        <v>3.9399999999999998E-2</v>
      </c>
      <c r="AC343" s="27">
        <f t="shared" ref="AC343:AC348" si="1801">(AA343+AB343)</f>
        <v>0.4778</v>
      </c>
      <c r="AD343" s="27"/>
      <c r="AE343" s="29">
        <v>5.1288</v>
      </c>
      <c r="AF343" s="52">
        <v>0.32850000000000001</v>
      </c>
      <c r="AG343" s="27">
        <f t="shared" si="1504"/>
        <v>7.7600000000000002E-2</v>
      </c>
      <c r="AH343" s="27">
        <f t="shared" ref="AH343:AH348" si="1802">(AF343+AG343)</f>
        <v>0.40610000000000002</v>
      </c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9">
        <v>21.5671</v>
      </c>
      <c r="BC343" s="27">
        <f t="shared" ref="BC343:BC354" si="1803">Z343</f>
        <v>0.14749999999999999</v>
      </c>
      <c r="BD343" s="27">
        <f t="shared" ref="BD343:BD354" si="1804">+AF343</f>
        <v>0.32850000000000001</v>
      </c>
      <c r="BE343" s="27">
        <f t="shared" si="1508"/>
        <v>3.8899999999999997E-2</v>
      </c>
      <c r="BF343" s="27">
        <f t="shared" ref="BF343:BF348" si="1805">(BD343+BE343)</f>
        <v>0.3674</v>
      </c>
      <c r="BG343" s="27"/>
      <c r="BH343" s="29">
        <v>122.0384</v>
      </c>
      <c r="BI343" s="27">
        <v>0.1</v>
      </c>
      <c r="BJ343" s="27">
        <f t="shared" ref="BJ343:BJ348" si="1806">+BD343</f>
        <v>0.32850000000000001</v>
      </c>
      <c r="BK343" s="27">
        <f t="shared" si="1511"/>
        <v>2.6499999999999999E-2</v>
      </c>
      <c r="BL343" s="27">
        <f t="shared" ref="BL343:BL348" si="1807">(BJ343+BK343)</f>
        <v>0.35500000000000004</v>
      </c>
      <c r="BM343" s="27"/>
      <c r="BN343" s="27"/>
      <c r="BO343" s="27"/>
      <c r="BP343" s="27"/>
      <c r="BQ343" s="27"/>
      <c r="BR343" s="27"/>
      <c r="BS343" s="27"/>
      <c r="BT343" s="127" t="s">
        <v>30</v>
      </c>
      <c r="BU343" s="127"/>
      <c r="BV343" s="127"/>
      <c r="BW343" s="127"/>
      <c r="BX343" s="127"/>
      <c r="BY343" s="31"/>
      <c r="BZ343" s="29">
        <v>5.1288</v>
      </c>
      <c r="CA343" s="27">
        <v>0</v>
      </c>
      <c r="CB343" s="27">
        <f t="shared" ref="CB343:CB348" si="1808">+BJ343</f>
        <v>0.32850000000000001</v>
      </c>
      <c r="CC343" s="27">
        <f t="shared" si="1514"/>
        <v>7.7600000000000002E-2</v>
      </c>
      <c r="CD343" s="27">
        <f t="shared" ref="CD343:CD348" si="1809">CB343+CC343</f>
        <v>0.40610000000000002</v>
      </c>
      <c r="CE343" s="28"/>
      <c r="CF343" s="29">
        <v>230.16990000000001</v>
      </c>
      <c r="CG343" s="27">
        <v>6.6199999999999995E-2</v>
      </c>
      <c r="CH343" s="27">
        <f t="shared" ref="CH343:CH348" si="1810">CB343</f>
        <v>0.32850000000000001</v>
      </c>
      <c r="CI343" s="27">
        <f t="shared" si="1517"/>
        <v>1.5900000000000001E-2</v>
      </c>
      <c r="CJ343" s="27">
        <f t="shared" ref="CJ343:CJ348" si="1811">CH343+CI343</f>
        <v>0.34440000000000004</v>
      </c>
      <c r="CK343" s="28"/>
      <c r="CL343" s="29">
        <v>1.9068000000000001</v>
      </c>
      <c r="CM343" s="27">
        <v>0</v>
      </c>
      <c r="CN343" s="27">
        <f t="shared" si="1519"/>
        <v>9.1499999999999998E-2</v>
      </c>
      <c r="CO343" s="27">
        <f t="shared" ref="CO343:CO348" si="1812">(CM343+CN343)</f>
        <v>9.1499999999999998E-2</v>
      </c>
      <c r="CP343" s="28"/>
      <c r="CQ343" s="29">
        <v>2.1040999999999999</v>
      </c>
      <c r="CR343" s="27">
        <f t="shared" ref="CR343:CS345" si="1813">+CM343</f>
        <v>0</v>
      </c>
      <c r="CS343" s="27">
        <f t="shared" si="1813"/>
        <v>9.1499999999999998E-2</v>
      </c>
      <c r="CT343" s="27">
        <f t="shared" ref="CT343:CT348" si="1814">(CR343+CS343)</f>
        <v>9.1499999999999998E-2</v>
      </c>
      <c r="CU343" s="28"/>
      <c r="CV343" s="29">
        <v>5.8520000000000003</v>
      </c>
      <c r="CW343" s="27">
        <f t="shared" ref="CW343:CW348" si="1815">+CR343</f>
        <v>0</v>
      </c>
      <c r="CX343" s="27">
        <f t="shared" si="1524"/>
        <v>7.1300000000000002E-2</v>
      </c>
      <c r="CY343" s="27">
        <f t="shared" ref="CY343:CY348" si="1816">(CW343+CX343)</f>
        <v>7.1300000000000002E-2</v>
      </c>
      <c r="CZ343" s="28"/>
      <c r="DA343" s="29">
        <v>6.0492999999999997</v>
      </c>
      <c r="DB343" s="27">
        <f t="shared" ref="DB343:DC345" si="1817">+CW343</f>
        <v>0</v>
      </c>
      <c r="DC343" s="29">
        <f t="shared" si="1817"/>
        <v>7.1300000000000002E-2</v>
      </c>
      <c r="DD343" s="27">
        <f t="shared" ref="DD343:DD348" si="1818">(DB343+DC343)</f>
        <v>7.1300000000000002E-2</v>
      </c>
      <c r="DE343" s="27"/>
      <c r="DF343" s="29">
        <v>22.290299999999998</v>
      </c>
      <c r="DG343" s="27">
        <f t="shared" ref="DG343:DG348" si="1819">+BC343</f>
        <v>0.14749999999999999</v>
      </c>
      <c r="DH343" s="27">
        <f t="shared" ref="DH343:DH348" si="1820">+DB343</f>
        <v>0</v>
      </c>
      <c r="DI343" s="27">
        <f t="shared" si="1530"/>
        <v>3.3599999999999998E-2</v>
      </c>
      <c r="DJ343" s="27">
        <f t="shared" ref="DJ343:DJ348" si="1821">(DH343+DI343)</f>
        <v>3.3599999999999998E-2</v>
      </c>
      <c r="DK343" s="28"/>
      <c r="DL343" s="29">
        <v>22.4876</v>
      </c>
      <c r="DM343" s="27">
        <f t="shared" ref="DM343:DO344" si="1822">+DG343</f>
        <v>0.14749999999999999</v>
      </c>
      <c r="DN343" s="27">
        <f t="shared" si="1822"/>
        <v>0</v>
      </c>
      <c r="DO343" s="27">
        <f t="shared" si="1822"/>
        <v>3.3599999999999998E-2</v>
      </c>
      <c r="DP343" s="27">
        <f t="shared" ref="DP343:DP348" si="1823">(DN343+DO343)</f>
        <v>3.3599999999999998E-2</v>
      </c>
      <c r="DQ343" s="27"/>
      <c r="DR343" s="29">
        <v>122.7616</v>
      </c>
      <c r="DS343" s="27">
        <f t="shared" ref="DS343:DS348" si="1824">+BI343</f>
        <v>0.1</v>
      </c>
      <c r="DT343" s="27">
        <f t="shared" ref="DT343:DT348" si="1825">+DN343</f>
        <v>0</v>
      </c>
      <c r="DU343" s="29">
        <f t="shared" si="1536"/>
        <v>2.1399999999999999E-2</v>
      </c>
      <c r="DV343" s="27">
        <f t="shared" ref="DV343:DV348" si="1826">(DT343+DU343)</f>
        <v>2.1399999999999999E-2</v>
      </c>
      <c r="DW343" s="28"/>
      <c r="DX343" s="29">
        <v>122.9589</v>
      </c>
      <c r="DY343" s="27">
        <f t="shared" ref="DY343:EA344" si="1827">+DS343</f>
        <v>0.1</v>
      </c>
      <c r="DZ343" s="27">
        <f t="shared" si="1827"/>
        <v>0</v>
      </c>
      <c r="EA343" s="27">
        <f t="shared" si="1827"/>
        <v>2.1399999999999999E-2</v>
      </c>
      <c r="EB343" s="27">
        <f t="shared" ref="EB343:EB348" si="1828">(DZ343+EA343)</f>
        <v>2.1399999999999999E-2</v>
      </c>
      <c r="EC343" s="27"/>
      <c r="ED343" s="27"/>
      <c r="EE343" s="27"/>
      <c r="EF343" s="27"/>
      <c r="EG343" s="27"/>
      <c r="EH343" s="27"/>
      <c r="EI343" s="27"/>
      <c r="EJ343" s="127" t="s">
        <v>30</v>
      </c>
      <c r="EK343" s="127"/>
      <c r="EL343" s="127"/>
      <c r="EM343" s="127"/>
      <c r="EN343" s="127"/>
      <c r="EO343" s="31"/>
      <c r="EP343" s="29">
        <v>2.1040999999999999</v>
      </c>
      <c r="EQ343" s="27">
        <v>0</v>
      </c>
      <c r="ER343" s="27">
        <v>0</v>
      </c>
      <c r="ES343" s="27">
        <f t="shared" si="1540"/>
        <v>9.1499999999999998E-2</v>
      </c>
      <c r="ET343" s="27">
        <f t="shared" ref="ET343:ET348" si="1829">ER343+ES343</f>
        <v>9.1499999999999998E-2</v>
      </c>
      <c r="EU343" s="31"/>
      <c r="EV343" s="29">
        <v>6.0492999999999997</v>
      </c>
      <c r="EW343" s="27">
        <v>0</v>
      </c>
      <c r="EX343" s="27">
        <v>0</v>
      </c>
      <c r="EY343" s="27">
        <f t="shared" si="1542"/>
        <v>7.1300000000000002E-2</v>
      </c>
      <c r="EZ343" s="27">
        <f t="shared" ref="EZ343:EZ348" si="1830">EX343+EY343</f>
        <v>7.1300000000000002E-2</v>
      </c>
      <c r="FA343" s="31"/>
      <c r="FB343" s="29">
        <v>22.4876</v>
      </c>
      <c r="FC343" s="27">
        <v>0.14749999999999999</v>
      </c>
      <c r="FD343" s="27">
        <v>0</v>
      </c>
      <c r="FE343" s="27">
        <f t="shared" si="1544"/>
        <v>3.3599999999999998E-2</v>
      </c>
      <c r="FF343" s="27">
        <f t="shared" ref="FF343:FF348" si="1831">FD343+FE343</f>
        <v>3.3599999999999998E-2</v>
      </c>
      <c r="FG343" s="31"/>
      <c r="FH343" s="29">
        <v>122.9589</v>
      </c>
      <c r="FI343" s="27">
        <v>0.1</v>
      </c>
      <c r="FJ343" s="27">
        <v>0</v>
      </c>
      <c r="FK343" s="27">
        <f t="shared" si="1546"/>
        <v>2.1399999999999999E-2</v>
      </c>
      <c r="FL343" s="27">
        <f t="shared" ref="FL343:FL348" si="1832">FJ343+FK343</f>
        <v>2.1399999999999999E-2</v>
      </c>
      <c r="FM343" s="31"/>
      <c r="FN343" s="32">
        <f t="shared" ref="FN343:FN354" si="1833">+C343</f>
        <v>1</v>
      </c>
      <c r="FO343" s="32">
        <f t="shared" ref="FO343:FO354" si="1834">+B343</f>
        <v>2019</v>
      </c>
    </row>
    <row r="344" spans="2:171" ht="15" x14ac:dyDescent="0.2">
      <c r="B344" s="32">
        <v>2019</v>
      </c>
      <c r="C344" s="32">
        <f t="shared" si="1792"/>
        <v>2</v>
      </c>
      <c r="D344" s="27"/>
      <c r="E344" s="29">
        <v>0.55889999999999995</v>
      </c>
      <c r="F344" s="52">
        <v>0.3574</v>
      </c>
      <c r="G344" s="27">
        <f t="shared" si="1602"/>
        <v>6.5699999999999995E-2</v>
      </c>
      <c r="H344" s="27">
        <f t="shared" si="1793"/>
        <v>0.42309999999999998</v>
      </c>
      <c r="I344" s="27"/>
      <c r="J344" s="29">
        <v>0.55889999999999995</v>
      </c>
      <c r="K344" s="27">
        <f t="shared" si="1794"/>
        <v>0.3574</v>
      </c>
      <c r="L344" s="27">
        <f t="shared" si="1605"/>
        <v>6.5699999999999995E-2</v>
      </c>
      <c r="M344" s="27">
        <f t="shared" si="1795"/>
        <v>0.42309999999999998</v>
      </c>
      <c r="N344" s="27"/>
      <c r="O344" s="29">
        <v>0.98629999999999995</v>
      </c>
      <c r="P344" s="27">
        <f t="shared" si="1796"/>
        <v>0.3574</v>
      </c>
      <c r="Q344" s="27">
        <f t="shared" si="1608"/>
        <v>9.9599999999999994E-2</v>
      </c>
      <c r="R344" s="27">
        <f t="shared" si="1797"/>
        <v>0.45699999999999996</v>
      </c>
      <c r="S344" s="27"/>
      <c r="T344" s="29">
        <v>4.9314999999999998</v>
      </c>
      <c r="U344" s="27">
        <f t="shared" si="1798"/>
        <v>0.3574</v>
      </c>
      <c r="V344" s="27">
        <f t="shared" si="1611"/>
        <v>7.8820000000000001E-2</v>
      </c>
      <c r="W344" s="27">
        <f t="shared" si="1799"/>
        <v>0.43622</v>
      </c>
      <c r="X344" s="27"/>
      <c r="Y344" s="29">
        <v>21.5671</v>
      </c>
      <c r="Z344" s="27">
        <v>0.14749999999999999</v>
      </c>
      <c r="AA344" s="27">
        <f t="shared" si="1800"/>
        <v>0.3574</v>
      </c>
      <c r="AB344" s="27">
        <f t="shared" si="1502"/>
        <v>3.9399999999999998E-2</v>
      </c>
      <c r="AC344" s="27">
        <f t="shared" si="1801"/>
        <v>0.39679999999999999</v>
      </c>
      <c r="AD344" s="27"/>
      <c r="AE344" s="29">
        <v>5.1288</v>
      </c>
      <c r="AF344" s="52">
        <v>0.24410000000000001</v>
      </c>
      <c r="AG344" s="27">
        <f t="shared" si="1504"/>
        <v>7.7600000000000002E-2</v>
      </c>
      <c r="AH344" s="27">
        <f t="shared" si="1802"/>
        <v>0.32169999999999999</v>
      </c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9">
        <v>21.5671</v>
      </c>
      <c r="BC344" s="27">
        <f t="shared" si="1803"/>
        <v>0.14749999999999999</v>
      </c>
      <c r="BD344" s="27">
        <f t="shared" si="1804"/>
        <v>0.24410000000000001</v>
      </c>
      <c r="BE344" s="27">
        <f t="shared" si="1508"/>
        <v>3.8899999999999997E-2</v>
      </c>
      <c r="BF344" s="27">
        <f t="shared" si="1805"/>
        <v>0.28300000000000003</v>
      </c>
      <c r="BG344" s="27"/>
      <c r="BH344" s="29">
        <v>122.0384</v>
      </c>
      <c r="BI344" s="27">
        <v>0.1</v>
      </c>
      <c r="BJ344" s="27">
        <f t="shared" si="1806"/>
        <v>0.24410000000000001</v>
      </c>
      <c r="BK344" s="27">
        <f t="shared" si="1511"/>
        <v>2.6499999999999999E-2</v>
      </c>
      <c r="BL344" s="27">
        <f t="shared" si="1807"/>
        <v>0.27060000000000001</v>
      </c>
      <c r="BM344" s="27"/>
      <c r="BN344" s="27"/>
      <c r="BO344" s="27"/>
      <c r="BP344" s="27"/>
      <c r="BQ344" s="27"/>
      <c r="BR344" s="27"/>
      <c r="BS344" s="27"/>
      <c r="BT344" s="127" t="s">
        <v>30</v>
      </c>
      <c r="BU344" s="127"/>
      <c r="BV344" s="127"/>
      <c r="BW344" s="127"/>
      <c r="BX344" s="127"/>
      <c r="BY344" s="31"/>
      <c r="BZ344" s="29">
        <v>5.1288</v>
      </c>
      <c r="CA344" s="27">
        <v>0</v>
      </c>
      <c r="CB344" s="27">
        <f t="shared" si="1808"/>
        <v>0.24410000000000001</v>
      </c>
      <c r="CC344" s="27">
        <f t="shared" si="1514"/>
        <v>7.7600000000000002E-2</v>
      </c>
      <c r="CD344" s="27">
        <f t="shared" si="1809"/>
        <v>0.32169999999999999</v>
      </c>
      <c r="CE344" s="28"/>
      <c r="CF344" s="29">
        <v>230.16990000000001</v>
      </c>
      <c r="CG344" s="27">
        <v>6.6199999999999995E-2</v>
      </c>
      <c r="CH344" s="27">
        <f t="shared" si="1810"/>
        <v>0.24410000000000001</v>
      </c>
      <c r="CI344" s="27">
        <f t="shared" si="1517"/>
        <v>1.5900000000000001E-2</v>
      </c>
      <c r="CJ344" s="27">
        <f t="shared" si="1811"/>
        <v>0.26</v>
      </c>
      <c r="CK344" s="28"/>
      <c r="CL344" s="29">
        <v>1.9068000000000001</v>
      </c>
      <c r="CM344" s="27">
        <v>0</v>
      </c>
      <c r="CN344" s="27">
        <f t="shared" si="1519"/>
        <v>9.1499999999999998E-2</v>
      </c>
      <c r="CO344" s="27">
        <f t="shared" si="1812"/>
        <v>9.1499999999999998E-2</v>
      </c>
      <c r="CP344" s="28"/>
      <c r="CQ344" s="29">
        <v>2.1040999999999999</v>
      </c>
      <c r="CR344" s="27">
        <f t="shared" si="1813"/>
        <v>0</v>
      </c>
      <c r="CS344" s="27">
        <f t="shared" si="1813"/>
        <v>9.1499999999999998E-2</v>
      </c>
      <c r="CT344" s="27">
        <f t="shared" si="1814"/>
        <v>9.1499999999999998E-2</v>
      </c>
      <c r="CU344" s="28"/>
      <c r="CV344" s="29">
        <v>5.8520000000000003</v>
      </c>
      <c r="CW344" s="27">
        <f t="shared" si="1815"/>
        <v>0</v>
      </c>
      <c r="CX344" s="27">
        <f t="shared" si="1524"/>
        <v>7.1300000000000002E-2</v>
      </c>
      <c r="CY344" s="27">
        <f t="shared" si="1816"/>
        <v>7.1300000000000002E-2</v>
      </c>
      <c r="CZ344" s="28"/>
      <c r="DA344" s="29">
        <v>6.0492999999999997</v>
      </c>
      <c r="DB344" s="27">
        <f t="shared" si="1817"/>
        <v>0</v>
      </c>
      <c r="DC344" s="29">
        <f t="shared" si="1817"/>
        <v>7.1300000000000002E-2</v>
      </c>
      <c r="DD344" s="27">
        <f t="shared" si="1818"/>
        <v>7.1300000000000002E-2</v>
      </c>
      <c r="DE344" s="27"/>
      <c r="DF344" s="29">
        <v>22.290299999999998</v>
      </c>
      <c r="DG344" s="27">
        <f t="shared" si="1819"/>
        <v>0.14749999999999999</v>
      </c>
      <c r="DH344" s="27">
        <f t="shared" si="1820"/>
        <v>0</v>
      </c>
      <c r="DI344" s="27">
        <f t="shared" si="1530"/>
        <v>3.3599999999999998E-2</v>
      </c>
      <c r="DJ344" s="27">
        <f t="shared" si="1821"/>
        <v>3.3599999999999998E-2</v>
      </c>
      <c r="DK344" s="28"/>
      <c r="DL344" s="29">
        <v>22.4876</v>
      </c>
      <c r="DM344" s="27">
        <f t="shared" si="1822"/>
        <v>0.14749999999999999</v>
      </c>
      <c r="DN344" s="27">
        <f t="shared" si="1822"/>
        <v>0</v>
      </c>
      <c r="DO344" s="27">
        <f t="shared" si="1822"/>
        <v>3.3599999999999998E-2</v>
      </c>
      <c r="DP344" s="27">
        <f t="shared" si="1823"/>
        <v>3.3599999999999998E-2</v>
      </c>
      <c r="DQ344" s="27"/>
      <c r="DR344" s="29">
        <v>122.7616</v>
      </c>
      <c r="DS344" s="27">
        <f t="shared" si="1824"/>
        <v>0.1</v>
      </c>
      <c r="DT344" s="27">
        <f t="shared" si="1825"/>
        <v>0</v>
      </c>
      <c r="DU344" s="29">
        <f t="shared" si="1536"/>
        <v>2.1399999999999999E-2</v>
      </c>
      <c r="DV344" s="27">
        <f t="shared" si="1826"/>
        <v>2.1399999999999999E-2</v>
      </c>
      <c r="DW344" s="28"/>
      <c r="DX344" s="29">
        <v>122.9589</v>
      </c>
      <c r="DY344" s="27">
        <f t="shared" si="1827"/>
        <v>0.1</v>
      </c>
      <c r="DZ344" s="27">
        <f t="shared" si="1827"/>
        <v>0</v>
      </c>
      <c r="EA344" s="27">
        <f t="shared" si="1827"/>
        <v>2.1399999999999999E-2</v>
      </c>
      <c r="EB344" s="27">
        <f t="shared" si="1828"/>
        <v>2.1399999999999999E-2</v>
      </c>
      <c r="EC344" s="27"/>
      <c r="ED344" s="27"/>
      <c r="EE344" s="27"/>
      <c r="EF344" s="27"/>
      <c r="EG344" s="27"/>
      <c r="EH344" s="27"/>
      <c r="EI344" s="27"/>
      <c r="EJ344" s="127" t="s">
        <v>30</v>
      </c>
      <c r="EK344" s="127"/>
      <c r="EL344" s="127"/>
      <c r="EM344" s="127"/>
      <c r="EN344" s="127"/>
      <c r="EO344" s="31"/>
      <c r="EP344" s="29">
        <v>2.1040999999999999</v>
      </c>
      <c r="EQ344" s="27">
        <v>0</v>
      </c>
      <c r="ER344" s="27">
        <v>0</v>
      </c>
      <c r="ES344" s="27">
        <f t="shared" si="1540"/>
        <v>9.1499999999999998E-2</v>
      </c>
      <c r="ET344" s="27">
        <f t="shared" si="1829"/>
        <v>9.1499999999999998E-2</v>
      </c>
      <c r="EU344" s="31"/>
      <c r="EV344" s="29">
        <v>6.0492999999999997</v>
      </c>
      <c r="EW344" s="27">
        <v>0</v>
      </c>
      <c r="EX344" s="27">
        <v>0</v>
      </c>
      <c r="EY344" s="27">
        <f t="shared" si="1542"/>
        <v>7.1300000000000002E-2</v>
      </c>
      <c r="EZ344" s="27">
        <f t="shared" si="1830"/>
        <v>7.1300000000000002E-2</v>
      </c>
      <c r="FA344" s="31"/>
      <c r="FB344" s="29">
        <v>22.4876</v>
      </c>
      <c r="FC344" s="27">
        <v>0.14749999999999999</v>
      </c>
      <c r="FD344" s="27">
        <v>0</v>
      </c>
      <c r="FE344" s="27">
        <f t="shared" si="1544"/>
        <v>3.3599999999999998E-2</v>
      </c>
      <c r="FF344" s="27">
        <f t="shared" si="1831"/>
        <v>3.3599999999999998E-2</v>
      </c>
      <c r="FG344" s="31"/>
      <c r="FH344" s="29">
        <v>122.9589</v>
      </c>
      <c r="FI344" s="27">
        <v>0.1</v>
      </c>
      <c r="FJ344" s="27">
        <v>0</v>
      </c>
      <c r="FK344" s="27">
        <f t="shared" si="1546"/>
        <v>2.1399999999999999E-2</v>
      </c>
      <c r="FL344" s="27">
        <f t="shared" si="1832"/>
        <v>2.1399999999999999E-2</v>
      </c>
      <c r="FM344" s="31"/>
      <c r="FN344" s="32">
        <f t="shared" si="1833"/>
        <v>2</v>
      </c>
      <c r="FO344" s="32">
        <f t="shared" si="1834"/>
        <v>2019</v>
      </c>
    </row>
    <row r="345" spans="2:171" ht="15" x14ac:dyDescent="0.2">
      <c r="B345" s="32">
        <v>2019</v>
      </c>
      <c r="C345" s="32">
        <f t="shared" si="1792"/>
        <v>3</v>
      </c>
      <c r="D345" s="27"/>
      <c r="E345" s="29">
        <v>0.55889999999999995</v>
      </c>
      <c r="F345" s="52">
        <v>0.42330000000000001</v>
      </c>
      <c r="G345" s="27">
        <f t="shared" si="1602"/>
        <v>6.5699999999999995E-2</v>
      </c>
      <c r="H345" s="27">
        <f t="shared" si="1793"/>
        <v>0.48899999999999999</v>
      </c>
      <c r="I345" s="27"/>
      <c r="J345" s="29">
        <v>0.55889999999999995</v>
      </c>
      <c r="K345" s="27">
        <f t="shared" si="1794"/>
        <v>0.42330000000000001</v>
      </c>
      <c r="L345" s="27">
        <f t="shared" si="1605"/>
        <v>6.5699999999999995E-2</v>
      </c>
      <c r="M345" s="27">
        <f t="shared" si="1795"/>
        <v>0.48899999999999999</v>
      </c>
      <c r="N345" s="27"/>
      <c r="O345" s="29">
        <v>0.98629999999999995</v>
      </c>
      <c r="P345" s="27">
        <f t="shared" si="1796"/>
        <v>0.42330000000000001</v>
      </c>
      <c r="Q345" s="27">
        <f t="shared" si="1608"/>
        <v>9.9599999999999994E-2</v>
      </c>
      <c r="R345" s="27">
        <f t="shared" si="1797"/>
        <v>0.52290000000000003</v>
      </c>
      <c r="S345" s="27"/>
      <c r="T345" s="29">
        <v>4.9314999999999998</v>
      </c>
      <c r="U345" s="27">
        <f t="shared" si="1798"/>
        <v>0.42330000000000001</v>
      </c>
      <c r="V345" s="27">
        <f t="shared" si="1611"/>
        <v>7.8820000000000001E-2</v>
      </c>
      <c r="W345" s="27">
        <f t="shared" si="1799"/>
        <v>0.50212000000000001</v>
      </c>
      <c r="X345" s="27"/>
      <c r="Y345" s="29">
        <v>21.5671</v>
      </c>
      <c r="Z345" s="27">
        <v>0.14749999999999999</v>
      </c>
      <c r="AA345" s="27">
        <f t="shared" si="1800"/>
        <v>0.42330000000000001</v>
      </c>
      <c r="AB345" s="27">
        <f t="shared" si="1502"/>
        <v>3.9399999999999998E-2</v>
      </c>
      <c r="AC345" s="27">
        <f t="shared" si="1801"/>
        <v>0.4627</v>
      </c>
      <c r="AD345" s="27"/>
      <c r="AE345" s="29">
        <v>5.1288</v>
      </c>
      <c r="AF345" s="52">
        <v>0.30459999999999998</v>
      </c>
      <c r="AG345" s="27">
        <f t="shared" si="1504"/>
        <v>7.7600000000000002E-2</v>
      </c>
      <c r="AH345" s="27">
        <f t="shared" si="1802"/>
        <v>0.38219999999999998</v>
      </c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9">
        <v>21.5671</v>
      </c>
      <c r="BC345" s="27">
        <f t="shared" si="1803"/>
        <v>0.14749999999999999</v>
      </c>
      <c r="BD345" s="27">
        <f t="shared" si="1804"/>
        <v>0.30459999999999998</v>
      </c>
      <c r="BE345" s="27">
        <f t="shared" si="1508"/>
        <v>3.8899999999999997E-2</v>
      </c>
      <c r="BF345" s="27">
        <f t="shared" si="1805"/>
        <v>0.34349999999999997</v>
      </c>
      <c r="BG345" s="27"/>
      <c r="BH345" s="29">
        <v>122.0384</v>
      </c>
      <c r="BI345" s="27">
        <v>0.1</v>
      </c>
      <c r="BJ345" s="27">
        <f t="shared" si="1806"/>
        <v>0.30459999999999998</v>
      </c>
      <c r="BK345" s="27">
        <f t="shared" si="1511"/>
        <v>2.6499999999999999E-2</v>
      </c>
      <c r="BL345" s="27">
        <f t="shared" si="1807"/>
        <v>0.33110000000000001</v>
      </c>
      <c r="BM345" s="27"/>
      <c r="BN345" s="27"/>
      <c r="BO345" s="27"/>
      <c r="BP345" s="27"/>
      <c r="BQ345" s="27"/>
      <c r="BR345" s="27"/>
      <c r="BS345" s="27"/>
      <c r="BT345" s="127" t="s">
        <v>30</v>
      </c>
      <c r="BU345" s="127"/>
      <c r="BV345" s="127"/>
      <c r="BW345" s="127"/>
      <c r="BX345" s="127"/>
      <c r="BY345" s="31"/>
      <c r="BZ345" s="29">
        <v>5.1288</v>
      </c>
      <c r="CA345" s="27">
        <v>0</v>
      </c>
      <c r="CB345" s="27">
        <f t="shared" si="1808"/>
        <v>0.30459999999999998</v>
      </c>
      <c r="CC345" s="27">
        <f t="shared" si="1514"/>
        <v>7.7600000000000002E-2</v>
      </c>
      <c r="CD345" s="27">
        <f t="shared" si="1809"/>
        <v>0.38219999999999998</v>
      </c>
      <c r="CE345" s="28"/>
      <c r="CF345" s="29">
        <v>230.16990000000001</v>
      </c>
      <c r="CG345" s="27">
        <v>6.6199999999999995E-2</v>
      </c>
      <c r="CH345" s="27">
        <f t="shared" si="1810"/>
        <v>0.30459999999999998</v>
      </c>
      <c r="CI345" s="27">
        <f t="shared" si="1517"/>
        <v>1.5900000000000001E-2</v>
      </c>
      <c r="CJ345" s="27">
        <f t="shared" si="1811"/>
        <v>0.32050000000000001</v>
      </c>
      <c r="CK345" s="28"/>
      <c r="CL345" s="29">
        <v>1.9068000000000001</v>
      </c>
      <c r="CM345" s="27">
        <v>0</v>
      </c>
      <c r="CN345" s="27">
        <f t="shared" si="1519"/>
        <v>9.1499999999999998E-2</v>
      </c>
      <c r="CO345" s="27">
        <f t="shared" si="1812"/>
        <v>9.1499999999999998E-2</v>
      </c>
      <c r="CP345" s="28"/>
      <c r="CQ345" s="29">
        <v>2.1040999999999999</v>
      </c>
      <c r="CR345" s="27">
        <f t="shared" si="1813"/>
        <v>0</v>
      </c>
      <c r="CS345" s="27">
        <f t="shared" si="1813"/>
        <v>9.1499999999999998E-2</v>
      </c>
      <c r="CT345" s="27">
        <f t="shared" si="1814"/>
        <v>9.1499999999999998E-2</v>
      </c>
      <c r="CU345" s="28"/>
      <c r="CV345" s="29">
        <v>5.8520000000000003</v>
      </c>
      <c r="CW345" s="27">
        <f t="shared" si="1815"/>
        <v>0</v>
      </c>
      <c r="CX345" s="27">
        <f t="shared" si="1524"/>
        <v>7.1300000000000002E-2</v>
      </c>
      <c r="CY345" s="27">
        <f t="shared" si="1816"/>
        <v>7.1300000000000002E-2</v>
      </c>
      <c r="CZ345" s="28"/>
      <c r="DA345" s="29">
        <v>6.0492999999999997</v>
      </c>
      <c r="DB345" s="27">
        <f t="shared" si="1817"/>
        <v>0</v>
      </c>
      <c r="DC345" s="29">
        <f t="shared" si="1817"/>
        <v>7.1300000000000002E-2</v>
      </c>
      <c r="DD345" s="27">
        <f t="shared" si="1818"/>
        <v>7.1300000000000002E-2</v>
      </c>
      <c r="DE345" s="27"/>
      <c r="DF345" s="29">
        <v>22.290299999999998</v>
      </c>
      <c r="DG345" s="27">
        <f t="shared" si="1819"/>
        <v>0.14749999999999999</v>
      </c>
      <c r="DH345" s="27">
        <f t="shared" si="1820"/>
        <v>0</v>
      </c>
      <c r="DI345" s="27">
        <f t="shared" si="1530"/>
        <v>3.3599999999999998E-2</v>
      </c>
      <c r="DJ345" s="27">
        <f t="shared" si="1821"/>
        <v>3.3599999999999998E-2</v>
      </c>
      <c r="DK345" s="28"/>
      <c r="DL345" s="29">
        <v>22.4876</v>
      </c>
      <c r="DM345" s="27">
        <f t="shared" ref="DM345:DO346" si="1835">+DG345</f>
        <v>0.14749999999999999</v>
      </c>
      <c r="DN345" s="27">
        <f t="shared" si="1835"/>
        <v>0</v>
      </c>
      <c r="DO345" s="27">
        <f t="shared" si="1835"/>
        <v>3.3599999999999998E-2</v>
      </c>
      <c r="DP345" s="27">
        <f t="shared" si="1823"/>
        <v>3.3599999999999998E-2</v>
      </c>
      <c r="DQ345" s="27"/>
      <c r="DR345" s="29">
        <v>122.7616</v>
      </c>
      <c r="DS345" s="27">
        <f t="shared" si="1824"/>
        <v>0.1</v>
      </c>
      <c r="DT345" s="27">
        <f t="shared" si="1825"/>
        <v>0</v>
      </c>
      <c r="DU345" s="29">
        <f t="shared" si="1536"/>
        <v>2.1399999999999999E-2</v>
      </c>
      <c r="DV345" s="27">
        <f t="shared" si="1826"/>
        <v>2.1399999999999999E-2</v>
      </c>
      <c r="DW345" s="28"/>
      <c r="DX345" s="29">
        <v>122.9589</v>
      </c>
      <c r="DY345" s="27">
        <f t="shared" ref="DY345:EA346" si="1836">+DS345</f>
        <v>0.1</v>
      </c>
      <c r="DZ345" s="27">
        <f t="shared" si="1836"/>
        <v>0</v>
      </c>
      <c r="EA345" s="27">
        <f t="shared" si="1836"/>
        <v>2.1399999999999999E-2</v>
      </c>
      <c r="EB345" s="27">
        <f t="shared" si="1828"/>
        <v>2.1399999999999999E-2</v>
      </c>
      <c r="EC345" s="27"/>
      <c r="ED345" s="27"/>
      <c r="EE345" s="27"/>
      <c r="EF345" s="27"/>
      <c r="EG345" s="27"/>
      <c r="EH345" s="27"/>
      <c r="EI345" s="27"/>
      <c r="EJ345" s="127" t="s">
        <v>30</v>
      </c>
      <c r="EK345" s="127"/>
      <c r="EL345" s="127"/>
      <c r="EM345" s="127"/>
      <c r="EN345" s="127"/>
      <c r="EO345" s="31"/>
      <c r="EP345" s="29">
        <v>2.1040999999999999</v>
      </c>
      <c r="EQ345" s="27">
        <v>0</v>
      </c>
      <c r="ER345" s="27">
        <v>0</v>
      </c>
      <c r="ES345" s="27">
        <f t="shared" si="1540"/>
        <v>9.1499999999999998E-2</v>
      </c>
      <c r="ET345" s="27">
        <f t="shared" si="1829"/>
        <v>9.1499999999999998E-2</v>
      </c>
      <c r="EU345" s="31"/>
      <c r="EV345" s="29">
        <v>6.0492999999999997</v>
      </c>
      <c r="EW345" s="27">
        <v>0</v>
      </c>
      <c r="EX345" s="27">
        <v>0</v>
      </c>
      <c r="EY345" s="27">
        <f t="shared" si="1542"/>
        <v>7.1300000000000002E-2</v>
      </c>
      <c r="EZ345" s="27">
        <f t="shared" si="1830"/>
        <v>7.1300000000000002E-2</v>
      </c>
      <c r="FA345" s="31"/>
      <c r="FB345" s="29">
        <v>22.4876</v>
      </c>
      <c r="FC345" s="27">
        <v>0.14749999999999999</v>
      </c>
      <c r="FD345" s="27">
        <v>0</v>
      </c>
      <c r="FE345" s="27">
        <f t="shared" si="1544"/>
        <v>3.3599999999999998E-2</v>
      </c>
      <c r="FF345" s="27">
        <f t="shared" si="1831"/>
        <v>3.3599999999999998E-2</v>
      </c>
      <c r="FG345" s="31"/>
      <c r="FH345" s="29">
        <v>122.9589</v>
      </c>
      <c r="FI345" s="27">
        <v>0.1</v>
      </c>
      <c r="FJ345" s="27">
        <v>0</v>
      </c>
      <c r="FK345" s="27">
        <f t="shared" si="1546"/>
        <v>2.1399999999999999E-2</v>
      </c>
      <c r="FL345" s="27">
        <f t="shared" si="1832"/>
        <v>2.1399999999999999E-2</v>
      </c>
      <c r="FM345" s="31"/>
      <c r="FN345" s="32">
        <f t="shared" si="1833"/>
        <v>3</v>
      </c>
      <c r="FO345" s="32">
        <f t="shared" si="1834"/>
        <v>2019</v>
      </c>
    </row>
    <row r="346" spans="2:171" ht="15" x14ac:dyDescent="0.2">
      <c r="B346" s="32">
        <v>2019</v>
      </c>
      <c r="C346" s="32">
        <f t="shared" si="1792"/>
        <v>4</v>
      </c>
      <c r="D346" s="27"/>
      <c r="E346" s="29">
        <v>0.55889999999999995</v>
      </c>
      <c r="F346" s="52">
        <v>0.35589999999999999</v>
      </c>
      <c r="G346" s="27">
        <f t="shared" si="1602"/>
        <v>6.5699999999999995E-2</v>
      </c>
      <c r="H346" s="27">
        <f t="shared" si="1793"/>
        <v>0.42159999999999997</v>
      </c>
      <c r="I346" s="27"/>
      <c r="J346" s="29">
        <v>0.55889999999999995</v>
      </c>
      <c r="K346" s="27">
        <f t="shared" si="1794"/>
        <v>0.35589999999999999</v>
      </c>
      <c r="L346" s="27">
        <f t="shared" si="1605"/>
        <v>6.5699999999999995E-2</v>
      </c>
      <c r="M346" s="27">
        <f t="shared" si="1795"/>
        <v>0.42159999999999997</v>
      </c>
      <c r="N346" s="27"/>
      <c r="O346" s="29">
        <v>0.98629999999999995</v>
      </c>
      <c r="P346" s="27">
        <f t="shared" si="1796"/>
        <v>0.35589999999999999</v>
      </c>
      <c r="Q346" s="27">
        <f t="shared" si="1608"/>
        <v>9.9599999999999994E-2</v>
      </c>
      <c r="R346" s="27">
        <f t="shared" si="1797"/>
        <v>0.45550000000000002</v>
      </c>
      <c r="S346" s="27"/>
      <c r="T346" s="29">
        <v>4.9314999999999998</v>
      </c>
      <c r="U346" s="27">
        <f t="shared" si="1798"/>
        <v>0.35589999999999999</v>
      </c>
      <c r="V346" s="27">
        <f t="shared" si="1611"/>
        <v>7.8820000000000001E-2</v>
      </c>
      <c r="W346" s="27">
        <f t="shared" si="1799"/>
        <v>0.43472</v>
      </c>
      <c r="X346" s="27"/>
      <c r="Y346" s="29">
        <v>21.5671</v>
      </c>
      <c r="Z346" s="27">
        <v>0.14749999999999999</v>
      </c>
      <c r="AA346" s="27">
        <f t="shared" si="1800"/>
        <v>0.35589999999999999</v>
      </c>
      <c r="AB346" s="27">
        <f t="shared" si="1502"/>
        <v>3.9399999999999998E-2</v>
      </c>
      <c r="AC346" s="27">
        <f t="shared" si="1801"/>
        <v>0.39529999999999998</v>
      </c>
      <c r="AD346" s="27"/>
      <c r="AE346" s="29">
        <v>5.1288</v>
      </c>
      <c r="AF346" s="52">
        <v>0.2457</v>
      </c>
      <c r="AG346" s="27">
        <f t="shared" si="1504"/>
        <v>7.7600000000000002E-2</v>
      </c>
      <c r="AH346" s="27">
        <f t="shared" si="1802"/>
        <v>0.32330000000000003</v>
      </c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9">
        <v>21.5671</v>
      </c>
      <c r="BC346" s="27">
        <f t="shared" si="1803"/>
        <v>0.14749999999999999</v>
      </c>
      <c r="BD346" s="27">
        <f t="shared" si="1804"/>
        <v>0.2457</v>
      </c>
      <c r="BE346" s="27">
        <f t="shared" si="1508"/>
        <v>3.8899999999999997E-2</v>
      </c>
      <c r="BF346" s="27">
        <f t="shared" si="1805"/>
        <v>0.28460000000000002</v>
      </c>
      <c r="BG346" s="27"/>
      <c r="BH346" s="29">
        <v>122.0384</v>
      </c>
      <c r="BI346" s="27">
        <v>0.1</v>
      </c>
      <c r="BJ346" s="27">
        <f t="shared" si="1806"/>
        <v>0.2457</v>
      </c>
      <c r="BK346" s="27">
        <f t="shared" si="1511"/>
        <v>2.6499999999999999E-2</v>
      </c>
      <c r="BL346" s="27">
        <f t="shared" si="1807"/>
        <v>0.2722</v>
      </c>
      <c r="BM346" s="27"/>
      <c r="BN346" s="27"/>
      <c r="BO346" s="27"/>
      <c r="BP346" s="27"/>
      <c r="BQ346" s="27"/>
      <c r="BR346" s="27"/>
      <c r="BS346" s="27"/>
      <c r="BT346" s="127" t="s">
        <v>30</v>
      </c>
      <c r="BU346" s="127"/>
      <c r="BV346" s="127"/>
      <c r="BW346" s="127"/>
      <c r="BX346" s="127"/>
      <c r="BY346" s="31"/>
      <c r="BZ346" s="29">
        <v>5.1288</v>
      </c>
      <c r="CA346" s="27">
        <v>0</v>
      </c>
      <c r="CB346" s="27">
        <f t="shared" si="1808"/>
        <v>0.2457</v>
      </c>
      <c r="CC346" s="27">
        <f t="shared" si="1514"/>
        <v>7.7600000000000002E-2</v>
      </c>
      <c r="CD346" s="27">
        <f t="shared" si="1809"/>
        <v>0.32330000000000003</v>
      </c>
      <c r="CE346" s="28"/>
      <c r="CF346" s="29">
        <v>230.16990000000001</v>
      </c>
      <c r="CG346" s="27">
        <v>6.6199999999999995E-2</v>
      </c>
      <c r="CH346" s="27">
        <f t="shared" si="1810"/>
        <v>0.2457</v>
      </c>
      <c r="CI346" s="27">
        <f t="shared" si="1517"/>
        <v>1.5900000000000001E-2</v>
      </c>
      <c r="CJ346" s="27">
        <f t="shared" si="1811"/>
        <v>0.2616</v>
      </c>
      <c r="CK346" s="28"/>
      <c r="CL346" s="29">
        <v>1.9068000000000001</v>
      </c>
      <c r="CM346" s="27">
        <v>0</v>
      </c>
      <c r="CN346" s="27">
        <f t="shared" si="1519"/>
        <v>9.1499999999999998E-2</v>
      </c>
      <c r="CO346" s="27">
        <f t="shared" si="1812"/>
        <v>9.1499999999999998E-2</v>
      </c>
      <c r="CP346" s="28"/>
      <c r="CQ346" s="29">
        <v>2.1040999999999999</v>
      </c>
      <c r="CR346" s="27">
        <f t="shared" ref="CR346:CS348" si="1837">+CM346</f>
        <v>0</v>
      </c>
      <c r="CS346" s="27">
        <f t="shared" si="1837"/>
        <v>9.1499999999999998E-2</v>
      </c>
      <c r="CT346" s="27">
        <f t="shared" si="1814"/>
        <v>9.1499999999999998E-2</v>
      </c>
      <c r="CU346" s="28"/>
      <c r="CV346" s="29">
        <v>5.8520000000000003</v>
      </c>
      <c r="CW346" s="27">
        <f t="shared" si="1815"/>
        <v>0</v>
      </c>
      <c r="CX346" s="27">
        <f t="shared" si="1524"/>
        <v>7.1300000000000002E-2</v>
      </c>
      <c r="CY346" s="27">
        <f t="shared" si="1816"/>
        <v>7.1300000000000002E-2</v>
      </c>
      <c r="CZ346" s="28"/>
      <c r="DA346" s="29">
        <v>6.0492999999999997</v>
      </c>
      <c r="DB346" s="27">
        <f t="shared" ref="DB346:DC348" si="1838">+CW346</f>
        <v>0</v>
      </c>
      <c r="DC346" s="29">
        <f t="shared" si="1838"/>
        <v>7.1300000000000002E-2</v>
      </c>
      <c r="DD346" s="27">
        <f t="shared" si="1818"/>
        <v>7.1300000000000002E-2</v>
      </c>
      <c r="DE346" s="27"/>
      <c r="DF346" s="29">
        <v>22.290299999999998</v>
      </c>
      <c r="DG346" s="27">
        <f t="shared" si="1819"/>
        <v>0.14749999999999999</v>
      </c>
      <c r="DH346" s="27">
        <f t="shared" si="1820"/>
        <v>0</v>
      </c>
      <c r="DI346" s="27">
        <f t="shared" si="1530"/>
        <v>3.3599999999999998E-2</v>
      </c>
      <c r="DJ346" s="27">
        <f t="shared" si="1821"/>
        <v>3.3599999999999998E-2</v>
      </c>
      <c r="DK346" s="28"/>
      <c r="DL346" s="29">
        <v>22.4876</v>
      </c>
      <c r="DM346" s="27">
        <f t="shared" si="1835"/>
        <v>0.14749999999999999</v>
      </c>
      <c r="DN346" s="27">
        <f t="shared" si="1835"/>
        <v>0</v>
      </c>
      <c r="DO346" s="27">
        <f t="shared" si="1835"/>
        <v>3.3599999999999998E-2</v>
      </c>
      <c r="DP346" s="27">
        <f t="shared" si="1823"/>
        <v>3.3599999999999998E-2</v>
      </c>
      <c r="DQ346" s="27"/>
      <c r="DR346" s="29">
        <v>122.7616</v>
      </c>
      <c r="DS346" s="27">
        <f t="shared" si="1824"/>
        <v>0.1</v>
      </c>
      <c r="DT346" s="27">
        <f t="shared" si="1825"/>
        <v>0</v>
      </c>
      <c r="DU346" s="29">
        <f t="shared" si="1536"/>
        <v>2.1399999999999999E-2</v>
      </c>
      <c r="DV346" s="27">
        <f t="shared" si="1826"/>
        <v>2.1399999999999999E-2</v>
      </c>
      <c r="DW346" s="28"/>
      <c r="DX346" s="29">
        <v>122.9589</v>
      </c>
      <c r="DY346" s="27">
        <f t="shared" si="1836"/>
        <v>0.1</v>
      </c>
      <c r="DZ346" s="27">
        <f t="shared" si="1836"/>
        <v>0</v>
      </c>
      <c r="EA346" s="27">
        <f t="shared" si="1836"/>
        <v>2.1399999999999999E-2</v>
      </c>
      <c r="EB346" s="27">
        <f t="shared" si="1828"/>
        <v>2.1399999999999999E-2</v>
      </c>
      <c r="EC346" s="27"/>
      <c r="ED346" s="27"/>
      <c r="EE346" s="27"/>
      <c r="EF346" s="27"/>
      <c r="EG346" s="27"/>
      <c r="EH346" s="27"/>
      <c r="EI346" s="27"/>
      <c r="EJ346" s="127" t="s">
        <v>30</v>
      </c>
      <c r="EK346" s="127"/>
      <c r="EL346" s="127"/>
      <c r="EM346" s="127"/>
      <c r="EN346" s="127"/>
      <c r="EO346" s="31"/>
      <c r="EP346" s="29">
        <v>2.1040999999999999</v>
      </c>
      <c r="EQ346" s="27">
        <v>0</v>
      </c>
      <c r="ER346" s="27">
        <v>0</v>
      </c>
      <c r="ES346" s="27">
        <f t="shared" si="1540"/>
        <v>9.1499999999999998E-2</v>
      </c>
      <c r="ET346" s="27">
        <f t="shared" si="1829"/>
        <v>9.1499999999999998E-2</v>
      </c>
      <c r="EU346" s="31"/>
      <c r="EV346" s="29">
        <v>6.0492999999999997</v>
      </c>
      <c r="EW346" s="27">
        <v>0</v>
      </c>
      <c r="EX346" s="27">
        <v>0</v>
      </c>
      <c r="EY346" s="27">
        <f t="shared" si="1542"/>
        <v>7.1300000000000002E-2</v>
      </c>
      <c r="EZ346" s="27">
        <f t="shared" si="1830"/>
        <v>7.1300000000000002E-2</v>
      </c>
      <c r="FA346" s="31"/>
      <c r="FB346" s="29">
        <v>22.4876</v>
      </c>
      <c r="FC346" s="27">
        <v>0.14749999999999999</v>
      </c>
      <c r="FD346" s="27">
        <v>0</v>
      </c>
      <c r="FE346" s="27">
        <f t="shared" si="1544"/>
        <v>3.3599999999999998E-2</v>
      </c>
      <c r="FF346" s="27">
        <f t="shared" si="1831"/>
        <v>3.3599999999999998E-2</v>
      </c>
      <c r="FG346" s="31"/>
      <c r="FH346" s="29">
        <v>122.9589</v>
      </c>
      <c r="FI346" s="27">
        <v>0.1</v>
      </c>
      <c r="FJ346" s="27">
        <v>0</v>
      </c>
      <c r="FK346" s="27">
        <f t="shared" si="1546"/>
        <v>2.1399999999999999E-2</v>
      </c>
      <c r="FL346" s="27">
        <f t="shared" si="1832"/>
        <v>2.1399999999999999E-2</v>
      </c>
      <c r="FM346" s="31"/>
      <c r="FN346" s="32">
        <f t="shared" si="1833"/>
        <v>4</v>
      </c>
      <c r="FO346" s="32">
        <f t="shared" si="1834"/>
        <v>2019</v>
      </c>
    </row>
    <row r="347" spans="2:171" ht="15" x14ac:dyDescent="0.2">
      <c r="B347" s="32">
        <v>2019</v>
      </c>
      <c r="C347" s="32">
        <f t="shared" si="1792"/>
        <v>5</v>
      </c>
      <c r="D347" s="27"/>
      <c r="E347" s="29">
        <v>0.55889999999999995</v>
      </c>
      <c r="F347" s="52">
        <v>0.32</v>
      </c>
      <c r="G347" s="27">
        <f t="shared" si="1602"/>
        <v>6.5699999999999995E-2</v>
      </c>
      <c r="H347" s="27">
        <f t="shared" si="1793"/>
        <v>0.38569999999999999</v>
      </c>
      <c r="I347" s="27"/>
      <c r="J347" s="29">
        <v>0.55889999999999995</v>
      </c>
      <c r="K347" s="27">
        <f t="shared" si="1794"/>
        <v>0.32</v>
      </c>
      <c r="L347" s="27">
        <f t="shared" si="1605"/>
        <v>6.5699999999999995E-2</v>
      </c>
      <c r="M347" s="27">
        <f t="shared" si="1795"/>
        <v>0.38569999999999999</v>
      </c>
      <c r="N347" s="27"/>
      <c r="O347" s="29">
        <v>0.98629999999999995</v>
      </c>
      <c r="P347" s="27">
        <f t="shared" si="1796"/>
        <v>0.32</v>
      </c>
      <c r="Q347" s="27">
        <f t="shared" si="1608"/>
        <v>9.9599999999999994E-2</v>
      </c>
      <c r="R347" s="27">
        <f t="shared" si="1797"/>
        <v>0.41959999999999997</v>
      </c>
      <c r="S347" s="27"/>
      <c r="T347" s="29">
        <v>4.9314999999999998</v>
      </c>
      <c r="U347" s="27">
        <f t="shared" si="1798"/>
        <v>0.32</v>
      </c>
      <c r="V347" s="27">
        <f t="shared" si="1611"/>
        <v>7.8820000000000001E-2</v>
      </c>
      <c r="W347" s="27">
        <f t="shared" si="1799"/>
        <v>0.39882000000000001</v>
      </c>
      <c r="X347" s="27"/>
      <c r="Y347" s="29">
        <v>21.5671</v>
      </c>
      <c r="Z347" s="27">
        <v>0.14749999999999999</v>
      </c>
      <c r="AA347" s="27">
        <f t="shared" si="1800"/>
        <v>0.32</v>
      </c>
      <c r="AB347" s="27">
        <f t="shared" si="1502"/>
        <v>3.9399999999999998E-2</v>
      </c>
      <c r="AC347" s="27">
        <f t="shared" si="1801"/>
        <v>0.3594</v>
      </c>
      <c r="AD347" s="27"/>
      <c r="AE347" s="29">
        <v>5.1288</v>
      </c>
      <c r="AF347" s="52">
        <v>0.32</v>
      </c>
      <c r="AG347" s="27">
        <f t="shared" si="1504"/>
        <v>7.7600000000000002E-2</v>
      </c>
      <c r="AH347" s="27">
        <f t="shared" si="1802"/>
        <v>0.39760000000000001</v>
      </c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9">
        <v>21.5671</v>
      </c>
      <c r="BC347" s="27">
        <f t="shared" si="1803"/>
        <v>0.14749999999999999</v>
      </c>
      <c r="BD347" s="27">
        <f t="shared" si="1804"/>
        <v>0.32</v>
      </c>
      <c r="BE347" s="27">
        <f t="shared" si="1508"/>
        <v>3.8899999999999997E-2</v>
      </c>
      <c r="BF347" s="27">
        <f t="shared" si="1805"/>
        <v>0.3589</v>
      </c>
      <c r="BG347" s="27"/>
      <c r="BH347" s="29">
        <v>122.0384</v>
      </c>
      <c r="BI347" s="27">
        <v>0.1</v>
      </c>
      <c r="BJ347" s="27">
        <f t="shared" si="1806"/>
        <v>0.32</v>
      </c>
      <c r="BK347" s="27">
        <f t="shared" si="1511"/>
        <v>2.6499999999999999E-2</v>
      </c>
      <c r="BL347" s="27">
        <f t="shared" si="1807"/>
        <v>0.34650000000000003</v>
      </c>
      <c r="BM347" s="27"/>
      <c r="BN347" s="27"/>
      <c r="BO347" s="27"/>
      <c r="BP347" s="27"/>
      <c r="BQ347" s="27"/>
      <c r="BR347" s="27"/>
      <c r="BS347" s="27"/>
      <c r="BT347" s="127" t="s">
        <v>30</v>
      </c>
      <c r="BU347" s="127"/>
      <c r="BV347" s="127"/>
      <c r="BW347" s="127"/>
      <c r="BX347" s="127"/>
      <c r="BY347" s="31"/>
      <c r="BZ347" s="29">
        <v>5.1288</v>
      </c>
      <c r="CA347" s="27">
        <v>0</v>
      </c>
      <c r="CB347" s="27">
        <f t="shared" si="1808"/>
        <v>0.32</v>
      </c>
      <c r="CC347" s="27">
        <f t="shared" si="1514"/>
        <v>7.7600000000000002E-2</v>
      </c>
      <c r="CD347" s="27">
        <f t="shared" si="1809"/>
        <v>0.39760000000000001</v>
      </c>
      <c r="CE347" s="28"/>
      <c r="CF347" s="29">
        <v>230.16990000000001</v>
      </c>
      <c r="CG347" s="27">
        <v>6.6199999999999995E-2</v>
      </c>
      <c r="CH347" s="27">
        <f t="shared" si="1810"/>
        <v>0.32</v>
      </c>
      <c r="CI347" s="27">
        <f t="shared" si="1517"/>
        <v>1.5900000000000001E-2</v>
      </c>
      <c r="CJ347" s="27">
        <f t="shared" si="1811"/>
        <v>0.33590000000000003</v>
      </c>
      <c r="CK347" s="28"/>
      <c r="CL347" s="29">
        <v>1.9068000000000001</v>
      </c>
      <c r="CM347" s="27">
        <v>0</v>
      </c>
      <c r="CN347" s="27">
        <f t="shared" si="1519"/>
        <v>9.1499999999999998E-2</v>
      </c>
      <c r="CO347" s="27">
        <f t="shared" si="1812"/>
        <v>9.1499999999999998E-2</v>
      </c>
      <c r="CP347" s="28"/>
      <c r="CQ347" s="29">
        <v>2.1040999999999999</v>
      </c>
      <c r="CR347" s="27">
        <f t="shared" si="1837"/>
        <v>0</v>
      </c>
      <c r="CS347" s="27">
        <f t="shared" si="1837"/>
        <v>9.1499999999999998E-2</v>
      </c>
      <c r="CT347" s="27">
        <f t="shared" si="1814"/>
        <v>9.1499999999999998E-2</v>
      </c>
      <c r="CU347" s="28"/>
      <c r="CV347" s="29">
        <v>5.8520000000000003</v>
      </c>
      <c r="CW347" s="27">
        <f t="shared" si="1815"/>
        <v>0</v>
      </c>
      <c r="CX347" s="27">
        <f t="shared" si="1524"/>
        <v>7.1300000000000002E-2</v>
      </c>
      <c r="CY347" s="27">
        <f t="shared" si="1816"/>
        <v>7.1300000000000002E-2</v>
      </c>
      <c r="CZ347" s="28"/>
      <c r="DA347" s="29">
        <v>6.0492999999999997</v>
      </c>
      <c r="DB347" s="27">
        <f t="shared" si="1838"/>
        <v>0</v>
      </c>
      <c r="DC347" s="29">
        <f t="shared" si="1838"/>
        <v>7.1300000000000002E-2</v>
      </c>
      <c r="DD347" s="27">
        <f t="shared" si="1818"/>
        <v>7.1300000000000002E-2</v>
      </c>
      <c r="DE347" s="27"/>
      <c r="DF347" s="29">
        <v>22.290299999999998</v>
      </c>
      <c r="DG347" s="27">
        <f t="shared" si="1819"/>
        <v>0.14749999999999999</v>
      </c>
      <c r="DH347" s="27">
        <f t="shared" si="1820"/>
        <v>0</v>
      </c>
      <c r="DI347" s="27">
        <f t="shared" si="1530"/>
        <v>3.3599999999999998E-2</v>
      </c>
      <c r="DJ347" s="27">
        <f t="shared" si="1821"/>
        <v>3.3599999999999998E-2</v>
      </c>
      <c r="DK347" s="28"/>
      <c r="DL347" s="29">
        <v>22.4876</v>
      </c>
      <c r="DM347" s="27">
        <f t="shared" ref="DM347:DO348" si="1839">+DG347</f>
        <v>0.14749999999999999</v>
      </c>
      <c r="DN347" s="27">
        <f t="shared" si="1839"/>
        <v>0</v>
      </c>
      <c r="DO347" s="27">
        <f t="shared" si="1839"/>
        <v>3.3599999999999998E-2</v>
      </c>
      <c r="DP347" s="27">
        <f t="shared" si="1823"/>
        <v>3.3599999999999998E-2</v>
      </c>
      <c r="DQ347" s="27"/>
      <c r="DR347" s="29">
        <v>122.7616</v>
      </c>
      <c r="DS347" s="27">
        <f t="shared" si="1824"/>
        <v>0.1</v>
      </c>
      <c r="DT347" s="27">
        <f t="shared" si="1825"/>
        <v>0</v>
      </c>
      <c r="DU347" s="29">
        <f t="shared" si="1536"/>
        <v>2.1399999999999999E-2</v>
      </c>
      <c r="DV347" s="27">
        <f t="shared" si="1826"/>
        <v>2.1399999999999999E-2</v>
      </c>
      <c r="DW347" s="28"/>
      <c r="DX347" s="29">
        <v>122.9589</v>
      </c>
      <c r="DY347" s="27">
        <f t="shared" ref="DY347:EA348" si="1840">+DS347</f>
        <v>0.1</v>
      </c>
      <c r="DZ347" s="27">
        <f t="shared" si="1840"/>
        <v>0</v>
      </c>
      <c r="EA347" s="27">
        <f t="shared" si="1840"/>
        <v>2.1399999999999999E-2</v>
      </c>
      <c r="EB347" s="27">
        <f t="shared" si="1828"/>
        <v>2.1399999999999999E-2</v>
      </c>
      <c r="EC347" s="27"/>
      <c r="ED347" s="27"/>
      <c r="EE347" s="27"/>
      <c r="EF347" s="27"/>
      <c r="EG347" s="27"/>
      <c r="EH347" s="27"/>
      <c r="EI347" s="27"/>
      <c r="EJ347" s="127" t="s">
        <v>30</v>
      </c>
      <c r="EK347" s="127"/>
      <c r="EL347" s="127"/>
      <c r="EM347" s="127"/>
      <c r="EN347" s="127"/>
      <c r="EO347" s="31"/>
      <c r="EP347" s="29">
        <v>2.1040999999999999</v>
      </c>
      <c r="EQ347" s="27">
        <v>0</v>
      </c>
      <c r="ER347" s="27">
        <v>0</v>
      </c>
      <c r="ES347" s="27">
        <f t="shared" si="1540"/>
        <v>9.1499999999999998E-2</v>
      </c>
      <c r="ET347" s="27">
        <f t="shared" si="1829"/>
        <v>9.1499999999999998E-2</v>
      </c>
      <c r="EU347" s="31"/>
      <c r="EV347" s="29">
        <v>6.0492999999999997</v>
      </c>
      <c r="EW347" s="27">
        <v>0</v>
      </c>
      <c r="EX347" s="27">
        <v>0</v>
      </c>
      <c r="EY347" s="27">
        <f t="shared" si="1542"/>
        <v>7.1300000000000002E-2</v>
      </c>
      <c r="EZ347" s="27">
        <f t="shared" si="1830"/>
        <v>7.1300000000000002E-2</v>
      </c>
      <c r="FA347" s="31"/>
      <c r="FB347" s="29">
        <v>22.4876</v>
      </c>
      <c r="FC347" s="27">
        <v>0.14749999999999999</v>
      </c>
      <c r="FD347" s="27">
        <v>0</v>
      </c>
      <c r="FE347" s="27">
        <f t="shared" si="1544"/>
        <v>3.3599999999999998E-2</v>
      </c>
      <c r="FF347" s="27">
        <f t="shared" si="1831"/>
        <v>3.3599999999999998E-2</v>
      </c>
      <c r="FG347" s="31"/>
      <c r="FH347" s="29">
        <v>122.9589</v>
      </c>
      <c r="FI347" s="27">
        <v>0.1</v>
      </c>
      <c r="FJ347" s="27">
        <v>0</v>
      </c>
      <c r="FK347" s="27">
        <f t="shared" si="1546"/>
        <v>2.1399999999999999E-2</v>
      </c>
      <c r="FL347" s="27">
        <f t="shared" si="1832"/>
        <v>2.1399999999999999E-2</v>
      </c>
      <c r="FM347" s="31"/>
      <c r="FN347" s="32">
        <f t="shared" si="1833"/>
        <v>5</v>
      </c>
      <c r="FO347" s="32">
        <f t="shared" si="1834"/>
        <v>2019</v>
      </c>
    </row>
    <row r="348" spans="2:171" ht="15" x14ac:dyDescent="0.2">
      <c r="B348" s="32">
        <v>2019</v>
      </c>
      <c r="C348" s="32">
        <f t="shared" si="1792"/>
        <v>6</v>
      </c>
      <c r="D348" s="27"/>
      <c r="E348" s="29">
        <v>0.55889999999999995</v>
      </c>
      <c r="F348" s="52">
        <v>0.3256</v>
      </c>
      <c r="G348" s="27">
        <f t="shared" si="1602"/>
        <v>6.5699999999999995E-2</v>
      </c>
      <c r="H348" s="27">
        <f t="shared" si="1793"/>
        <v>0.39129999999999998</v>
      </c>
      <c r="I348" s="27"/>
      <c r="J348" s="29">
        <v>0.55889999999999995</v>
      </c>
      <c r="K348" s="27">
        <f t="shared" si="1794"/>
        <v>0.3256</v>
      </c>
      <c r="L348" s="27">
        <f t="shared" si="1605"/>
        <v>6.5699999999999995E-2</v>
      </c>
      <c r="M348" s="27">
        <f t="shared" si="1795"/>
        <v>0.39129999999999998</v>
      </c>
      <c r="N348" s="27"/>
      <c r="O348" s="29">
        <v>0.98629999999999995</v>
      </c>
      <c r="P348" s="27">
        <f t="shared" si="1796"/>
        <v>0.3256</v>
      </c>
      <c r="Q348" s="27">
        <f t="shared" si="1608"/>
        <v>9.9599999999999994E-2</v>
      </c>
      <c r="R348" s="27">
        <f t="shared" si="1797"/>
        <v>0.42520000000000002</v>
      </c>
      <c r="S348" s="27"/>
      <c r="T348" s="29">
        <v>4.9314999999999998</v>
      </c>
      <c r="U348" s="27">
        <f t="shared" si="1798"/>
        <v>0.3256</v>
      </c>
      <c r="V348" s="27">
        <f t="shared" si="1611"/>
        <v>7.8820000000000001E-2</v>
      </c>
      <c r="W348" s="27">
        <f t="shared" si="1799"/>
        <v>0.40442</v>
      </c>
      <c r="X348" s="27"/>
      <c r="Y348" s="29">
        <v>21.5671</v>
      </c>
      <c r="Z348" s="27">
        <v>0.14749999999999999</v>
      </c>
      <c r="AA348" s="27">
        <f t="shared" si="1800"/>
        <v>0.3256</v>
      </c>
      <c r="AB348" s="27">
        <f t="shared" si="1502"/>
        <v>3.9399999999999998E-2</v>
      </c>
      <c r="AC348" s="27">
        <f t="shared" si="1801"/>
        <v>0.36499999999999999</v>
      </c>
      <c r="AD348" s="27"/>
      <c r="AE348" s="29">
        <v>5.1288</v>
      </c>
      <c r="AF348" s="52">
        <v>0.3256</v>
      </c>
      <c r="AG348" s="27">
        <f t="shared" si="1504"/>
        <v>7.7600000000000002E-2</v>
      </c>
      <c r="AH348" s="27">
        <f t="shared" si="1802"/>
        <v>0.4032</v>
      </c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9">
        <v>21.5671</v>
      </c>
      <c r="BC348" s="27">
        <f t="shared" si="1803"/>
        <v>0.14749999999999999</v>
      </c>
      <c r="BD348" s="27">
        <f t="shared" si="1804"/>
        <v>0.3256</v>
      </c>
      <c r="BE348" s="27">
        <f t="shared" si="1508"/>
        <v>3.8899999999999997E-2</v>
      </c>
      <c r="BF348" s="27">
        <f t="shared" si="1805"/>
        <v>0.36449999999999999</v>
      </c>
      <c r="BG348" s="27"/>
      <c r="BH348" s="29">
        <v>122.0384</v>
      </c>
      <c r="BI348" s="27">
        <v>0.1</v>
      </c>
      <c r="BJ348" s="27">
        <f t="shared" si="1806"/>
        <v>0.3256</v>
      </c>
      <c r="BK348" s="27">
        <f t="shared" si="1511"/>
        <v>2.6499999999999999E-2</v>
      </c>
      <c r="BL348" s="27">
        <f t="shared" si="1807"/>
        <v>0.35210000000000002</v>
      </c>
      <c r="BM348" s="27"/>
      <c r="BN348" s="27"/>
      <c r="BO348" s="27"/>
      <c r="BP348" s="27"/>
      <c r="BQ348" s="27"/>
      <c r="BR348" s="27"/>
      <c r="BS348" s="27"/>
      <c r="BT348" s="127" t="s">
        <v>30</v>
      </c>
      <c r="BU348" s="127"/>
      <c r="BV348" s="127"/>
      <c r="BW348" s="127"/>
      <c r="BX348" s="127"/>
      <c r="BY348" s="31"/>
      <c r="BZ348" s="29">
        <v>5.1288</v>
      </c>
      <c r="CA348" s="27">
        <v>0</v>
      </c>
      <c r="CB348" s="27">
        <f t="shared" si="1808"/>
        <v>0.3256</v>
      </c>
      <c r="CC348" s="27">
        <f t="shared" si="1514"/>
        <v>7.7600000000000002E-2</v>
      </c>
      <c r="CD348" s="27">
        <f t="shared" si="1809"/>
        <v>0.4032</v>
      </c>
      <c r="CE348" s="28"/>
      <c r="CF348" s="29">
        <v>230.16990000000001</v>
      </c>
      <c r="CG348" s="27">
        <v>6.6199999999999995E-2</v>
      </c>
      <c r="CH348" s="27">
        <f t="shared" si="1810"/>
        <v>0.3256</v>
      </c>
      <c r="CI348" s="27">
        <f t="shared" si="1517"/>
        <v>1.5900000000000001E-2</v>
      </c>
      <c r="CJ348" s="27">
        <f t="shared" si="1811"/>
        <v>0.34150000000000003</v>
      </c>
      <c r="CK348" s="28"/>
      <c r="CL348" s="29">
        <v>1.9068000000000001</v>
      </c>
      <c r="CM348" s="27">
        <v>0</v>
      </c>
      <c r="CN348" s="27">
        <f t="shared" si="1519"/>
        <v>9.1499999999999998E-2</v>
      </c>
      <c r="CO348" s="27">
        <f t="shared" si="1812"/>
        <v>9.1499999999999998E-2</v>
      </c>
      <c r="CP348" s="28"/>
      <c r="CQ348" s="29">
        <v>2.1040999999999999</v>
      </c>
      <c r="CR348" s="27">
        <f t="shared" si="1837"/>
        <v>0</v>
      </c>
      <c r="CS348" s="27">
        <f t="shared" si="1837"/>
        <v>9.1499999999999998E-2</v>
      </c>
      <c r="CT348" s="27">
        <f t="shared" si="1814"/>
        <v>9.1499999999999998E-2</v>
      </c>
      <c r="CU348" s="28"/>
      <c r="CV348" s="29">
        <v>5.8520000000000003</v>
      </c>
      <c r="CW348" s="27">
        <f t="shared" si="1815"/>
        <v>0</v>
      </c>
      <c r="CX348" s="27">
        <f t="shared" si="1524"/>
        <v>7.1300000000000002E-2</v>
      </c>
      <c r="CY348" s="27">
        <f t="shared" si="1816"/>
        <v>7.1300000000000002E-2</v>
      </c>
      <c r="CZ348" s="28"/>
      <c r="DA348" s="29">
        <v>6.0492999999999997</v>
      </c>
      <c r="DB348" s="27">
        <f t="shared" si="1838"/>
        <v>0</v>
      </c>
      <c r="DC348" s="29">
        <f t="shared" si="1838"/>
        <v>7.1300000000000002E-2</v>
      </c>
      <c r="DD348" s="27">
        <f t="shared" si="1818"/>
        <v>7.1300000000000002E-2</v>
      </c>
      <c r="DE348" s="27"/>
      <c r="DF348" s="29">
        <v>22.290299999999998</v>
      </c>
      <c r="DG348" s="27">
        <f t="shared" si="1819"/>
        <v>0.14749999999999999</v>
      </c>
      <c r="DH348" s="27">
        <f t="shared" si="1820"/>
        <v>0</v>
      </c>
      <c r="DI348" s="27">
        <f t="shared" si="1530"/>
        <v>3.3599999999999998E-2</v>
      </c>
      <c r="DJ348" s="27">
        <f t="shared" si="1821"/>
        <v>3.3599999999999998E-2</v>
      </c>
      <c r="DK348" s="28"/>
      <c r="DL348" s="29">
        <v>22.4876</v>
      </c>
      <c r="DM348" s="27">
        <f t="shared" si="1839"/>
        <v>0.14749999999999999</v>
      </c>
      <c r="DN348" s="27">
        <f t="shared" si="1839"/>
        <v>0</v>
      </c>
      <c r="DO348" s="27">
        <f t="shared" si="1839"/>
        <v>3.3599999999999998E-2</v>
      </c>
      <c r="DP348" s="27">
        <f t="shared" si="1823"/>
        <v>3.3599999999999998E-2</v>
      </c>
      <c r="DQ348" s="27"/>
      <c r="DR348" s="29">
        <v>122.7616</v>
      </c>
      <c r="DS348" s="27">
        <f t="shared" si="1824"/>
        <v>0.1</v>
      </c>
      <c r="DT348" s="27">
        <f t="shared" si="1825"/>
        <v>0</v>
      </c>
      <c r="DU348" s="29">
        <f t="shared" si="1536"/>
        <v>2.1399999999999999E-2</v>
      </c>
      <c r="DV348" s="27">
        <f t="shared" si="1826"/>
        <v>2.1399999999999999E-2</v>
      </c>
      <c r="DW348" s="28"/>
      <c r="DX348" s="29">
        <v>122.9589</v>
      </c>
      <c r="DY348" s="27">
        <f t="shared" si="1840"/>
        <v>0.1</v>
      </c>
      <c r="DZ348" s="27">
        <f t="shared" si="1840"/>
        <v>0</v>
      </c>
      <c r="EA348" s="27">
        <f t="shared" si="1840"/>
        <v>2.1399999999999999E-2</v>
      </c>
      <c r="EB348" s="27">
        <f t="shared" si="1828"/>
        <v>2.1399999999999999E-2</v>
      </c>
      <c r="EC348" s="27"/>
      <c r="ED348" s="27"/>
      <c r="EE348" s="27"/>
      <c r="EF348" s="27"/>
      <c r="EG348" s="27"/>
      <c r="EH348" s="27"/>
      <c r="EI348" s="27"/>
      <c r="EJ348" s="127" t="s">
        <v>30</v>
      </c>
      <c r="EK348" s="127"/>
      <c r="EL348" s="127"/>
      <c r="EM348" s="127"/>
      <c r="EN348" s="127"/>
      <c r="EO348" s="31"/>
      <c r="EP348" s="29">
        <v>2.1040999999999999</v>
      </c>
      <c r="EQ348" s="27">
        <v>0</v>
      </c>
      <c r="ER348" s="27">
        <v>0</v>
      </c>
      <c r="ES348" s="27">
        <f t="shared" si="1540"/>
        <v>9.1499999999999998E-2</v>
      </c>
      <c r="ET348" s="27">
        <f t="shared" si="1829"/>
        <v>9.1499999999999998E-2</v>
      </c>
      <c r="EU348" s="31"/>
      <c r="EV348" s="29">
        <v>6.0492999999999997</v>
      </c>
      <c r="EW348" s="27">
        <v>0</v>
      </c>
      <c r="EX348" s="27">
        <v>0</v>
      </c>
      <c r="EY348" s="27">
        <f t="shared" si="1542"/>
        <v>7.1300000000000002E-2</v>
      </c>
      <c r="EZ348" s="27">
        <f t="shared" si="1830"/>
        <v>7.1300000000000002E-2</v>
      </c>
      <c r="FA348" s="31"/>
      <c r="FB348" s="29">
        <v>22.4876</v>
      </c>
      <c r="FC348" s="27">
        <v>0.14749999999999999</v>
      </c>
      <c r="FD348" s="27">
        <v>0</v>
      </c>
      <c r="FE348" s="27">
        <f t="shared" si="1544"/>
        <v>3.3599999999999998E-2</v>
      </c>
      <c r="FF348" s="27">
        <f t="shared" si="1831"/>
        <v>3.3599999999999998E-2</v>
      </c>
      <c r="FG348" s="31"/>
      <c r="FH348" s="29">
        <v>122.9589</v>
      </c>
      <c r="FI348" s="27">
        <v>0.1</v>
      </c>
      <c r="FJ348" s="27">
        <v>0</v>
      </c>
      <c r="FK348" s="27">
        <f t="shared" si="1546"/>
        <v>2.1399999999999999E-2</v>
      </c>
      <c r="FL348" s="27">
        <f t="shared" si="1832"/>
        <v>2.1399999999999999E-2</v>
      </c>
      <c r="FM348" s="31"/>
      <c r="FN348" s="32">
        <f t="shared" si="1833"/>
        <v>6</v>
      </c>
      <c r="FO348" s="32">
        <f t="shared" si="1834"/>
        <v>2019</v>
      </c>
    </row>
    <row r="349" spans="2:171" ht="15" x14ac:dyDescent="0.2">
      <c r="B349" s="32">
        <v>2019</v>
      </c>
      <c r="C349" s="32">
        <f t="shared" si="1792"/>
        <v>7</v>
      </c>
      <c r="D349" s="27"/>
      <c r="E349" s="29">
        <v>0.55889999999999995</v>
      </c>
      <c r="F349" s="52">
        <v>0.25559999999999999</v>
      </c>
      <c r="G349" s="27">
        <f t="shared" si="1602"/>
        <v>6.5699999999999995E-2</v>
      </c>
      <c r="H349" s="27">
        <f t="shared" ref="H349:H354" si="1841">(F349+G349)</f>
        <v>0.32129999999999997</v>
      </c>
      <c r="I349" s="27"/>
      <c r="J349" s="29">
        <v>0.55889999999999995</v>
      </c>
      <c r="K349" s="27">
        <f t="shared" ref="K349:K354" si="1842">+F349</f>
        <v>0.25559999999999999</v>
      </c>
      <c r="L349" s="27">
        <f t="shared" si="1605"/>
        <v>6.5699999999999995E-2</v>
      </c>
      <c r="M349" s="27">
        <f t="shared" ref="M349:M354" si="1843">(K349+L349)</f>
        <v>0.32129999999999997</v>
      </c>
      <c r="N349" s="27"/>
      <c r="O349" s="29">
        <v>0.98629999999999995</v>
      </c>
      <c r="P349" s="27">
        <f t="shared" ref="P349:P354" si="1844">+F349</f>
        <v>0.25559999999999999</v>
      </c>
      <c r="Q349" s="27">
        <f t="shared" si="1608"/>
        <v>9.9599999999999994E-2</v>
      </c>
      <c r="R349" s="27">
        <f t="shared" ref="R349:R354" si="1845">(P349+Q349)</f>
        <v>0.35519999999999996</v>
      </c>
      <c r="S349" s="27"/>
      <c r="T349" s="29">
        <v>4.9314999999999998</v>
      </c>
      <c r="U349" s="27">
        <f t="shared" ref="U349:U354" si="1846">+P349</f>
        <v>0.25559999999999999</v>
      </c>
      <c r="V349" s="27">
        <f t="shared" si="1611"/>
        <v>7.8820000000000001E-2</v>
      </c>
      <c r="W349" s="27">
        <f t="shared" ref="W349:W354" si="1847">(U349+V349)</f>
        <v>0.33442</v>
      </c>
      <c r="X349" s="27"/>
      <c r="Y349" s="29">
        <v>21.5671</v>
      </c>
      <c r="Z349" s="27">
        <v>0.14749999999999999</v>
      </c>
      <c r="AA349" s="27">
        <f t="shared" ref="AA349:AA354" si="1848">+U349</f>
        <v>0.25559999999999999</v>
      </c>
      <c r="AB349" s="27">
        <f t="shared" si="1502"/>
        <v>3.9399999999999998E-2</v>
      </c>
      <c r="AC349" s="27">
        <f t="shared" ref="AC349:AC354" si="1849">(AA349+AB349)</f>
        <v>0.29499999999999998</v>
      </c>
      <c r="AD349" s="27"/>
      <c r="AE349" s="29">
        <v>5.1288</v>
      </c>
      <c r="AF349" s="52">
        <v>0.25559999999999999</v>
      </c>
      <c r="AG349" s="27">
        <f t="shared" si="1504"/>
        <v>7.7600000000000002E-2</v>
      </c>
      <c r="AH349" s="27">
        <f t="shared" ref="AH349:AH354" si="1850">(AF349+AG349)</f>
        <v>0.3332</v>
      </c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9">
        <v>21.5671</v>
      </c>
      <c r="BC349" s="27">
        <f t="shared" si="1803"/>
        <v>0.14749999999999999</v>
      </c>
      <c r="BD349" s="27">
        <f t="shared" si="1804"/>
        <v>0.25559999999999999</v>
      </c>
      <c r="BE349" s="27">
        <f t="shared" si="1508"/>
        <v>3.8899999999999997E-2</v>
      </c>
      <c r="BF349" s="27">
        <f t="shared" ref="BF349:BF354" si="1851">(BD349+BE349)</f>
        <v>0.29449999999999998</v>
      </c>
      <c r="BG349" s="27"/>
      <c r="BH349" s="29">
        <v>122.0384</v>
      </c>
      <c r="BI349" s="27">
        <v>0.1</v>
      </c>
      <c r="BJ349" s="27">
        <f t="shared" ref="BJ349:BJ354" si="1852">+BD349</f>
        <v>0.25559999999999999</v>
      </c>
      <c r="BK349" s="27">
        <f t="shared" si="1511"/>
        <v>2.6499999999999999E-2</v>
      </c>
      <c r="BL349" s="27">
        <f t="shared" ref="BL349:BL354" si="1853">(BJ349+BK349)</f>
        <v>0.28210000000000002</v>
      </c>
      <c r="BM349" s="27"/>
      <c r="BN349" s="27"/>
      <c r="BO349" s="27"/>
      <c r="BP349" s="27"/>
      <c r="BQ349" s="27"/>
      <c r="BR349" s="27"/>
      <c r="BS349" s="27"/>
      <c r="BT349" s="127" t="s">
        <v>30</v>
      </c>
      <c r="BU349" s="127"/>
      <c r="BV349" s="127"/>
      <c r="BW349" s="127"/>
      <c r="BX349" s="127"/>
      <c r="BY349" s="31"/>
      <c r="BZ349" s="29">
        <v>5.1288</v>
      </c>
      <c r="CA349" s="27">
        <v>0</v>
      </c>
      <c r="CB349" s="27">
        <f t="shared" ref="CB349:CB354" si="1854">+BJ349</f>
        <v>0.25559999999999999</v>
      </c>
      <c r="CC349" s="27">
        <f t="shared" si="1514"/>
        <v>7.7600000000000002E-2</v>
      </c>
      <c r="CD349" s="27">
        <f t="shared" ref="CD349:CD354" si="1855">CB349+CC349</f>
        <v>0.3332</v>
      </c>
      <c r="CE349" s="28"/>
      <c r="CF349" s="29">
        <v>230.16990000000001</v>
      </c>
      <c r="CG349" s="27">
        <v>6.6199999999999995E-2</v>
      </c>
      <c r="CH349" s="27">
        <f t="shared" ref="CH349:CH354" si="1856">CB349</f>
        <v>0.25559999999999999</v>
      </c>
      <c r="CI349" s="27">
        <f t="shared" si="1517"/>
        <v>1.5900000000000001E-2</v>
      </c>
      <c r="CJ349" s="27">
        <f t="shared" ref="CJ349:CJ354" si="1857">CH349+CI349</f>
        <v>0.27150000000000002</v>
      </c>
      <c r="CK349" s="28"/>
      <c r="CL349" s="29">
        <v>1.9068000000000001</v>
      </c>
      <c r="CM349" s="27">
        <v>0</v>
      </c>
      <c r="CN349" s="27">
        <f t="shared" si="1519"/>
        <v>9.1499999999999998E-2</v>
      </c>
      <c r="CO349" s="27">
        <f t="shared" ref="CO349:CO354" si="1858">(CM349+CN349)</f>
        <v>9.1499999999999998E-2</v>
      </c>
      <c r="CP349" s="28"/>
      <c r="CQ349" s="29">
        <v>2.1040999999999999</v>
      </c>
      <c r="CR349" s="27">
        <f t="shared" ref="CR349:CS351" si="1859">+CM349</f>
        <v>0</v>
      </c>
      <c r="CS349" s="27">
        <f t="shared" si="1859"/>
        <v>9.1499999999999998E-2</v>
      </c>
      <c r="CT349" s="27">
        <f t="shared" ref="CT349:CT354" si="1860">(CR349+CS349)</f>
        <v>9.1499999999999998E-2</v>
      </c>
      <c r="CU349" s="28"/>
      <c r="CV349" s="29">
        <v>5.8520000000000003</v>
      </c>
      <c r="CW349" s="27">
        <f t="shared" ref="CW349:CW354" si="1861">+CR349</f>
        <v>0</v>
      </c>
      <c r="CX349" s="27">
        <f t="shared" si="1524"/>
        <v>7.1300000000000002E-2</v>
      </c>
      <c r="CY349" s="27">
        <f t="shared" ref="CY349:CY354" si="1862">(CW349+CX349)</f>
        <v>7.1300000000000002E-2</v>
      </c>
      <c r="CZ349" s="28"/>
      <c r="DA349" s="29">
        <v>6.0492999999999997</v>
      </c>
      <c r="DB349" s="27">
        <f t="shared" ref="DB349:DC351" si="1863">+CW349</f>
        <v>0</v>
      </c>
      <c r="DC349" s="29">
        <f t="shared" si="1863"/>
        <v>7.1300000000000002E-2</v>
      </c>
      <c r="DD349" s="27">
        <f t="shared" ref="DD349:DD354" si="1864">(DB349+DC349)</f>
        <v>7.1300000000000002E-2</v>
      </c>
      <c r="DE349" s="27"/>
      <c r="DF349" s="29">
        <v>22.290299999999998</v>
      </c>
      <c r="DG349" s="27">
        <f t="shared" ref="DG349:DG354" si="1865">+BC349</f>
        <v>0.14749999999999999</v>
      </c>
      <c r="DH349" s="27">
        <f t="shared" ref="DH349:DH354" si="1866">+DB349</f>
        <v>0</v>
      </c>
      <c r="DI349" s="27">
        <f t="shared" si="1530"/>
        <v>3.3599999999999998E-2</v>
      </c>
      <c r="DJ349" s="27">
        <f t="shared" ref="DJ349:DJ354" si="1867">(DH349+DI349)</f>
        <v>3.3599999999999998E-2</v>
      </c>
      <c r="DK349" s="28"/>
      <c r="DL349" s="29">
        <v>22.4876</v>
      </c>
      <c r="DM349" s="27">
        <f t="shared" ref="DM349:DO350" si="1868">+DG349</f>
        <v>0.14749999999999999</v>
      </c>
      <c r="DN349" s="27">
        <f t="shared" si="1868"/>
        <v>0</v>
      </c>
      <c r="DO349" s="27">
        <f t="shared" si="1868"/>
        <v>3.3599999999999998E-2</v>
      </c>
      <c r="DP349" s="27">
        <f t="shared" ref="DP349:DP354" si="1869">(DN349+DO349)</f>
        <v>3.3599999999999998E-2</v>
      </c>
      <c r="DQ349" s="27"/>
      <c r="DR349" s="29">
        <v>122.7616</v>
      </c>
      <c r="DS349" s="27">
        <f t="shared" ref="DS349:DS354" si="1870">+BI349</f>
        <v>0.1</v>
      </c>
      <c r="DT349" s="27">
        <f t="shared" ref="DT349:DT354" si="1871">+DN349</f>
        <v>0</v>
      </c>
      <c r="DU349" s="29">
        <f t="shared" si="1536"/>
        <v>2.1399999999999999E-2</v>
      </c>
      <c r="DV349" s="27">
        <f t="shared" ref="DV349:DV354" si="1872">(DT349+DU349)</f>
        <v>2.1399999999999999E-2</v>
      </c>
      <c r="DW349" s="28"/>
      <c r="DX349" s="29">
        <v>122.9589</v>
      </c>
      <c r="DY349" s="27">
        <f t="shared" ref="DY349:EA350" si="1873">+DS349</f>
        <v>0.1</v>
      </c>
      <c r="DZ349" s="27">
        <f t="shared" si="1873"/>
        <v>0</v>
      </c>
      <c r="EA349" s="27">
        <f t="shared" si="1873"/>
        <v>2.1399999999999999E-2</v>
      </c>
      <c r="EB349" s="27">
        <f t="shared" ref="EB349:EB354" si="1874">(DZ349+EA349)</f>
        <v>2.1399999999999999E-2</v>
      </c>
      <c r="EC349" s="27"/>
      <c r="ED349" s="27"/>
      <c r="EE349" s="27"/>
      <c r="EF349" s="27"/>
      <c r="EG349" s="27"/>
      <c r="EH349" s="27"/>
      <c r="EI349" s="27"/>
      <c r="EJ349" s="127" t="s">
        <v>30</v>
      </c>
      <c r="EK349" s="127"/>
      <c r="EL349" s="127"/>
      <c r="EM349" s="127"/>
      <c r="EN349" s="127"/>
      <c r="EO349" s="31"/>
      <c r="EP349" s="29">
        <v>2.1040999999999999</v>
      </c>
      <c r="EQ349" s="27">
        <v>0</v>
      </c>
      <c r="ER349" s="27">
        <v>0</v>
      </c>
      <c r="ES349" s="27">
        <f t="shared" si="1540"/>
        <v>9.1499999999999998E-2</v>
      </c>
      <c r="ET349" s="27">
        <f t="shared" ref="ET349:ET354" si="1875">ER349+ES349</f>
        <v>9.1499999999999998E-2</v>
      </c>
      <c r="EU349" s="31"/>
      <c r="EV349" s="29">
        <v>6.0492999999999997</v>
      </c>
      <c r="EW349" s="27">
        <v>0</v>
      </c>
      <c r="EX349" s="27">
        <v>0</v>
      </c>
      <c r="EY349" s="27">
        <f t="shared" si="1542"/>
        <v>7.1300000000000002E-2</v>
      </c>
      <c r="EZ349" s="27">
        <f t="shared" ref="EZ349:EZ354" si="1876">EX349+EY349</f>
        <v>7.1300000000000002E-2</v>
      </c>
      <c r="FA349" s="31"/>
      <c r="FB349" s="29">
        <v>22.4876</v>
      </c>
      <c r="FC349" s="27">
        <v>0.14749999999999999</v>
      </c>
      <c r="FD349" s="27">
        <v>0</v>
      </c>
      <c r="FE349" s="27">
        <f t="shared" si="1544"/>
        <v>3.3599999999999998E-2</v>
      </c>
      <c r="FF349" s="27">
        <f t="shared" ref="FF349:FF354" si="1877">FD349+FE349</f>
        <v>3.3599999999999998E-2</v>
      </c>
      <c r="FG349" s="31"/>
      <c r="FH349" s="29">
        <v>122.9589</v>
      </c>
      <c r="FI349" s="27">
        <v>0.1</v>
      </c>
      <c r="FJ349" s="27">
        <v>0</v>
      </c>
      <c r="FK349" s="27">
        <f t="shared" si="1546"/>
        <v>2.1399999999999999E-2</v>
      </c>
      <c r="FL349" s="27">
        <f t="shared" ref="FL349:FL354" si="1878">FJ349+FK349</f>
        <v>2.1399999999999999E-2</v>
      </c>
      <c r="FM349" s="31"/>
      <c r="FN349" s="32">
        <f t="shared" si="1833"/>
        <v>7</v>
      </c>
      <c r="FO349" s="32">
        <f t="shared" si="1834"/>
        <v>2019</v>
      </c>
    </row>
    <row r="350" spans="2:171" ht="15" x14ac:dyDescent="0.2">
      <c r="B350" s="32">
        <v>2019</v>
      </c>
      <c r="C350" s="32">
        <f t="shared" si="1792"/>
        <v>8</v>
      </c>
      <c r="D350" s="27"/>
      <c r="E350" s="29">
        <v>0.55889999999999995</v>
      </c>
      <c r="F350" s="52">
        <v>0.31769999999999998</v>
      </c>
      <c r="G350" s="27">
        <f t="shared" si="1602"/>
        <v>6.5699999999999995E-2</v>
      </c>
      <c r="H350" s="27">
        <f t="shared" si="1841"/>
        <v>0.38339999999999996</v>
      </c>
      <c r="I350" s="27"/>
      <c r="J350" s="29">
        <v>0.55889999999999995</v>
      </c>
      <c r="K350" s="27">
        <f t="shared" si="1842"/>
        <v>0.31769999999999998</v>
      </c>
      <c r="L350" s="27">
        <f t="shared" si="1605"/>
        <v>6.5699999999999995E-2</v>
      </c>
      <c r="M350" s="27">
        <f t="shared" si="1843"/>
        <v>0.38339999999999996</v>
      </c>
      <c r="N350" s="27"/>
      <c r="O350" s="29">
        <v>0.98629999999999995</v>
      </c>
      <c r="P350" s="27">
        <f t="shared" si="1844"/>
        <v>0.31769999999999998</v>
      </c>
      <c r="Q350" s="27">
        <f t="shared" si="1608"/>
        <v>9.9599999999999994E-2</v>
      </c>
      <c r="R350" s="27">
        <f t="shared" si="1845"/>
        <v>0.4173</v>
      </c>
      <c r="S350" s="27"/>
      <c r="T350" s="29">
        <v>4.9314999999999998</v>
      </c>
      <c r="U350" s="27">
        <f t="shared" si="1846"/>
        <v>0.31769999999999998</v>
      </c>
      <c r="V350" s="27">
        <f t="shared" si="1611"/>
        <v>7.8820000000000001E-2</v>
      </c>
      <c r="W350" s="27">
        <f t="shared" si="1847"/>
        <v>0.39651999999999998</v>
      </c>
      <c r="X350" s="27"/>
      <c r="Y350" s="29">
        <v>21.5671</v>
      </c>
      <c r="Z350" s="27">
        <v>0.14749999999999999</v>
      </c>
      <c r="AA350" s="27">
        <f t="shared" si="1848"/>
        <v>0.31769999999999998</v>
      </c>
      <c r="AB350" s="27">
        <f t="shared" si="1502"/>
        <v>3.9399999999999998E-2</v>
      </c>
      <c r="AC350" s="27">
        <f t="shared" si="1849"/>
        <v>0.35709999999999997</v>
      </c>
      <c r="AD350" s="27"/>
      <c r="AE350" s="29">
        <v>5.1288</v>
      </c>
      <c r="AF350" s="52">
        <v>0.31769999999999998</v>
      </c>
      <c r="AG350" s="27">
        <f t="shared" si="1504"/>
        <v>7.7600000000000002E-2</v>
      </c>
      <c r="AH350" s="27">
        <f t="shared" si="1850"/>
        <v>0.39529999999999998</v>
      </c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9">
        <v>21.5671</v>
      </c>
      <c r="BC350" s="27">
        <f t="shared" si="1803"/>
        <v>0.14749999999999999</v>
      </c>
      <c r="BD350" s="27">
        <f t="shared" si="1804"/>
        <v>0.31769999999999998</v>
      </c>
      <c r="BE350" s="27">
        <f t="shared" si="1508"/>
        <v>3.8899999999999997E-2</v>
      </c>
      <c r="BF350" s="27">
        <f t="shared" si="1851"/>
        <v>0.35659999999999997</v>
      </c>
      <c r="BG350" s="27"/>
      <c r="BH350" s="29">
        <v>122.0384</v>
      </c>
      <c r="BI350" s="27">
        <v>0.1</v>
      </c>
      <c r="BJ350" s="27">
        <f t="shared" si="1852"/>
        <v>0.31769999999999998</v>
      </c>
      <c r="BK350" s="27">
        <f t="shared" si="1511"/>
        <v>2.6499999999999999E-2</v>
      </c>
      <c r="BL350" s="27">
        <f t="shared" si="1853"/>
        <v>0.34420000000000001</v>
      </c>
      <c r="BM350" s="27"/>
      <c r="BN350" s="27"/>
      <c r="BO350" s="27"/>
      <c r="BP350" s="27"/>
      <c r="BQ350" s="27"/>
      <c r="BR350" s="27"/>
      <c r="BS350" s="27"/>
      <c r="BT350" s="127" t="s">
        <v>30</v>
      </c>
      <c r="BU350" s="127"/>
      <c r="BV350" s="127"/>
      <c r="BW350" s="127"/>
      <c r="BX350" s="127"/>
      <c r="BY350" s="31"/>
      <c r="BZ350" s="29">
        <v>5.1288</v>
      </c>
      <c r="CA350" s="27">
        <v>0</v>
      </c>
      <c r="CB350" s="27">
        <f t="shared" si="1854"/>
        <v>0.31769999999999998</v>
      </c>
      <c r="CC350" s="27">
        <f t="shared" si="1514"/>
        <v>7.7600000000000002E-2</v>
      </c>
      <c r="CD350" s="27">
        <f t="shared" si="1855"/>
        <v>0.39529999999999998</v>
      </c>
      <c r="CE350" s="28"/>
      <c r="CF350" s="29">
        <v>230.16990000000001</v>
      </c>
      <c r="CG350" s="27">
        <v>6.6199999999999995E-2</v>
      </c>
      <c r="CH350" s="27">
        <f t="shared" si="1856"/>
        <v>0.31769999999999998</v>
      </c>
      <c r="CI350" s="27">
        <f t="shared" si="1517"/>
        <v>1.5900000000000001E-2</v>
      </c>
      <c r="CJ350" s="27">
        <f t="shared" si="1857"/>
        <v>0.33360000000000001</v>
      </c>
      <c r="CK350" s="28"/>
      <c r="CL350" s="29">
        <v>1.9068000000000001</v>
      </c>
      <c r="CM350" s="27">
        <v>0</v>
      </c>
      <c r="CN350" s="27">
        <f t="shared" si="1519"/>
        <v>9.1499999999999998E-2</v>
      </c>
      <c r="CO350" s="27">
        <f t="shared" si="1858"/>
        <v>9.1499999999999998E-2</v>
      </c>
      <c r="CP350" s="28"/>
      <c r="CQ350" s="29">
        <v>2.1040999999999999</v>
      </c>
      <c r="CR350" s="27">
        <f t="shared" si="1859"/>
        <v>0</v>
      </c>
      <c r="CS350" s="27">
        <f t="shared" si="1859"/>
        <v>9.1499999999999998E-2</v>
      </c>
      <c r="CT350" s="27">
        <f t="shared" si="1860"/>
        <v>9.1499999999999998E-2</v>
      </c>
      <c r="CU350" s="28"/>
      <c r="CV350" s="29">
        <v>5.8520000000000003</v>
      </c>
      <c r="CW350" s="27">
        <f t="shared" si="1861"/>
        <v>0</v>
      </c>
      <c r="CX350" s="27">
        <f t="shared" si="1524"/>
        <v>7.1300000000000002E-2</v>
      </c>
      <c r="CY350" s="27">
        <f t="shared" si="1862"/>
        <v>7.1300000000000002E-2</v>
      </c>
      <c r="CZ350" s="28"/>
      <c r="DA350" s="29">
        <v>6.0492999999999997</v>
      </c>
      <c r="DB350" s="27">
        <f t="shared" si="1863"/>
        <v>0</v>
      </c>
      <c r="DC350" s="29">
        <f t="shared" si="1863"/>
        <v>7.1300000000000002E-2</v>
      </c>
      <c r="DD350" s="27">
        <f t="shared" si="1864"/>
        <v>7.1300000000000002E-2</v>
      </c>
      <c r="DE350" s="27"/>
      <c r="DF350" s="29">
        <v>22.290299999999998</v>
      </c>
      <c r="DG350" s="27">
        <f t="shared" si="1865"/>
        <v>0.14749999999999999</v>
      </c>
      <c r="DH350" s="27">
        <f t="shared" si="1866"/>
        <v>0</v>
      </c>
      <c r="DI350" s="27">
        <f t="shared" si="1530"/>
        <v>3.3599999999999998E-2</v>
      </c>
      <c r="DJ350" s="27">
        <f t="shared" si="1867"/>
        <v>3.3599999999999998E-2</v>
      </c>
      <c r="DK350" s="28"/>
      <c r="DL350" s="29">
        <v>22.4876</v>
      </c>
      <c r="DM350" s="27">
        <f t="shared" si="1868"/>
        <v>0.14749999999999999</v>
      </c>
      <c r="DN350" s="27">
        <f t="shared" si="1868"/>
        <v>0</v>
      </c>
      <c r="DO350" s="27">
        <f t="shared" si="1868"/>
        <v>3.3599999999999998E-2</v>
      </c>
      <c r="DP350" s="27">
        <f t="shared" si="1869"/>
        <v>3.3599999999999998E-2</v>
      </c>
      <c r="DQ350" s="27"/>
      <c r="DR350" s="29">
        <v>122.7616</v>
      </c>
      <c r="DS350" s="27">
        <f t="shared" si="1870"/>
        <v>0.1</v>
      </c>
      <c r="DT350" s="27">
        <f t="shared" si="1871"/>
        <v>0</v>
      </c>
      <c r="DU350" s="29">
        <f t="shared" si="1536"/>
        <v>2.1399999999999999E-2</v>
      </c>
      <c r="DV350" s="27">
        <f t="shared" si="1872"/>
        <v>2.1399999999999999E-2</v>
      </c>
      <c r="DW350" s="28"/>
      <c r="DX350" s="29">
        <v>122.9589</v>
      </c>
      <c r="DY350" s="27">
        <f t="shared" si="1873"/>
        <v>0.1</v>
      </c>
      <c r="DZ350" s="27">
        <f t="shared" si="1873"/>
        <v>0</v>
      </c>
      <c r="EA350" s="27">
        <f t="shared" si="1873"/>
        <v>2.1399999999999999E-2</v>
      </c>
      <c r="EB350" s="27">
        <f t="shared" si="1874"/>
        <v>2.1399999999999999E-2</v>
      </c>
      <c r="EC350" s="27"/>
      <c r="ED350" s="27"/>
      <c r="EE350" s="27"/>
      <c r="EF350" s="27"/>
      <c r="EG350" s="27"/>
      <c r="EH350" s="27"/>
      <c r="EI350" s="27"/>
      <c r="EJ350" s="127" t="s">
        <v>30</v>
      </c>
      <c r="EK350" s="127"/>
      <c r="EL350" s="127"/>
      <c r="EM350" s="127"/>
      <c r="EN350" s="127"/>
      <c r="EO350" s="31"/>
      <c r="EP350" s="29">
        <v>2.1040999999999999</v>
      </c>
      <c r="EQ350" s="27">
        <v>0</v>
      </c>
      <c r="ER350" s="27">
        <v>0</v>
      </c>
      <c r="ES350" s="27">
        <f t="shared" si="1540"/>
        <v>9.1499999999999998E-2</v>
      </c>
      <c r="ET350" s="27">
        <f t="shared" si="1875"/>
        <v>9.1499999999999998E-2</v>
      </c>
      <c r="EU350" s="31"/>
      <c r="EV350" s="29">
        <v>6.0492999999999997</v>
      </c>
      <c r="EW350" s="27">
        <v>0</v>
      </c>
      <c r="EX350" s="27">
        <v>0</v>
      </c>
      <c r="EY350" s="27">
        <f t="shared" si="1542"/>
        <v>7.1300000000000002E-2</v>
      </c>
      <c r="EZ350" s="27">
        <f t="shared" si="1876"/>
        <v>7.1300000000000002E-2</v>
      </c>
      <c r="FA350" s="31"/>
      <c r="FB350" s="29">
        <v>22.4876</v>
      </c>
      <c r="FC350" s="27">
        <v>0.14749999999999999</v>
      </c>
      <c r="FD350" s="27">
        <v>0</v>
      </c>
      <c r="FE350" s="27">
        <f t="shared" si="1544"/>
        <v>3.3599999999999998E-2</v>
      </c>
      <c r="FF350" s="27">
        <f t="shared" si="1877"/>
        <v>3.3599999999999998E-2</v>
      </c>
      <c r="FG350" s="31"/>
      <c r="FH350" s="29">
        <v>122.9589</v>
      </c>
      <c r="FI350" s="27">
        <v>0.1</v>
      </c>
      <c r="FJ350" s="27">
        <v>0</v>
      </c>
      <c r="FK350" s="27">
        <f t="shared" si="1546"/>
        <v>2.1399999999999999E-2</v>
      </c>
      <c r="FL350" s="27">
        <f t="shared" si="1878"/>
        <v>2.1399999999999999E-2</v>
      </c>
      <c r="FM350" s="31"/>
      <c r="FN350" s="32">
        <f t="shared" si="1833"/>
        <v>8</v>
      </c>
      <c r="FO350" s="32">
        <f t="shared" si="1834"/>
        <v>2019</v>
      </c>
    </row>
    <row r="351" spans="2:171" ht="15" x14ac:dyDescent="0.2">
      <c r="B351" s="32">
        <v>2019</v>
      </c>
      <c r="C351" s="32">
        <f t="shared" si="1792"/>
        <v>9</v>
      </c>
      <c r="D351" s="27"/>
      <c r="E351" s="29">
        <v>0.55889999999999995</v>
      </c>
      <c r="F351" s="52">
        <v>0.35499999999999998</v>
      </c>
      <c r="G351" s="27">
        <f t="shared" si="1602"/>
        <v>6.5699999999999995E-2</v>
      </c>
      <c r="H351" s="27">
        <f t="shared" si="1841"/>
        <v>0.42069999999999996</v>
      </c>
      <c r="I351" s="27"/>
      <c r="J351" s="29">
        <v>0.55889999999999995</v>
      </c>
      <c r="K351" s="27">
        <f t="shared" si="1842"/>
        <v>0.35499999999999998</v>
      </c>
      <c r="L351" s="27">
        <f t="shared" si="1605"/>
        <v>6.5699999999999995E-2</v>
      </c>
      <c r="M351" s="27">
        <f t="shared" si="1843"/>
        <v>0.42069999999999996</v>
      </c>
      <c r="N351" s="27"/>
      <c r="O351" s="29">
        <v>0.98629999999999995</v>
      </c>
      <c r="P351" s="27">
        <f t="shared" si="1844"/>
        <v>0.35499999999999998</v>
      </c>
      <c r="Q351" s="27">
        <f t="shared" si="1608"/>
        <v>9.9599999999999994E-2</v>
      </c>
      <c r="R351" s="27">
        <f t="shared" si="1845"/>
        <v>0.4546</v>
      </c>
      <c r="S351" s="27"/>
      <c r="T351" s="29">
        <v>4.9314999999999998</v>
      </c>
      <c r="U351" s="27">
        <f t="shared" si="1846"/>
        <v>0.35499999999999998</v>
      </c>
      <c r="V351" s="27">
        <f t="shared" si="1611"/>
        <v>7.8820000000000001E-2</v>
      </c>
      <c r="W351" s="27">
        <f t="shared" si="1847"/>
        <v>0.43381999999999998</v>
      </c>
      <c r="X351" s="27"/>
      <c r="Y351" s="29">
        <v>21.5671</v>
      </c>
      <c r="Z351" s="27">
        <v>0.14749999999999999</v>
      </c>
      <c r="AA351" s="27">
        <f t="shared" si="1848"/>
        <v>0.35499999999999998</v>
      </c>
      <c r="AB351" s="27">
        <f t="shared" si="1502"/>
        <v>3.9399999999999998E-2</v>
      </c>
      <c r="AC351" s="27">
        <f t="shared" si="1849"/>
        <v>0.39439999999999997</v>
      </c>
      <c r="AD351" s="27"/>
      <c r="AE351" s="29">
        <v>5.1288</v>
      </c>
      <c r="AF351" s="52">
        <v>0.35499999999999998</v>
      </c>
      <c r="AG351" s="27">
        <f t="shared" si="1504"/>
        <v>7.7600000000000002E-2</v>
      </c>
      <c r="AH351" s="27">
        <f t="shared" si="1850"/>
        <v>0.43259999999999998</v>
      </c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9">
        <v>21.5671</v>
      </c>
      <c r="BC351" s="27">
        <f t="shared" si="1803"/>
        <v>0.14749999999999999</v>
      </c>
      <c r="BD351" s="27">
        <f t="shared" si="1804"/>
        <v>0.35499999999999998</v>
      </c>
      <c r="BE351" s="27">
        <f t="shared" si="1508"/>
        <v>3.8899999999999997E-2</v>
      </c>
      <c r="BF351" s="27">
        <f t="shared" si="1851"/>
        <v>0.39389999999999997</v>
      </c>
      <c r="BG351" s="27"/>
      <c r="BH351" s="29">
        <v>122.0384</v>
      </c>
      <c r="BI351" s="27">
        <v>0.1</v>
      </c>
      <c r="BJ351" s="27">
        <f t="shared" si="1852"/>
        <v>0.35499999999999998</v>
      </c>
      <c r="BK351" s="27">
        <f t="shared" si="1511"/>
        <v>2.6499999999999999E-2</v>
      </c>
      <c r="BL351" s="27">
        <f t="shared" si="1853"/>
        <v>0.38150000000000001</v>
      </c>
      <c r="BM351" s="27"/>
      <c r="BN351" s="27"/>
      <c r="BO351" s="27"/>
      <c r="BP351" s="27"/>
      <c r="BQ351" s="27"/>
      <c r="BR351" s="27"/>
      <c r="BS351" s="27"/>
      <c r="BT351" s="127" t="s">
        <v>30</v>
      </c>
      <c r="BU351" s="127"/>
      <c r="BV351" s="127"/>
      <c r="BW351" s="127"/>
      <c r="BX351" s="127"/>
      <c r="BY351" s="31"/>
      <c r="BZ351" s="29">
        <v>5.1288</v>
      </c>
      <c r="CA351" s="27">
        <v>0</v>
      </c>
      <c r="CB351" s="27">
        <f t="shared" si="1854"/>
        <v>0.35499999999999998</v>
      </c>
      <c r="CC351" s="27">
        <f t="shared" si="1514"/>
        <v>7.7600000000000002E-2</v>
      </c>
      <c r="CD351" s="27">
        <f t="shared" si="1855"/>
        <v>0.43259999999999998</v>
      </c>
      <c r="CE351" s="28"/>
      <c r="CF351" s="29">
        <v>230.16990000000001</v>
      </c>
      <c r="CG351" s="27">
        <v>6.6199999999999995E-2</v>
      </c>
      <c r="CH351" s="27">
        <f t="shared" si="1856"/>
        <v>0.35499999999999998</v>
      </c>
      <c r="CI351" s="27">
        <f t="shared" si="1517"/>
        <v>1.5900000000000001E-2</v>
      </c>
      <c r="CJ351" s="27">
        <f t="shared" si="1857"/>
        <v>0.37090000000000001</v>
      </c>
      <c r="CK351" s="28"/>
      <c r="CL351" s="29">
        <v>1.9068000000000001</v>
      </c>
      <c r="CM351" s="27">
        <v>0</v>
      </c>
      <c r="CN351" s="27">
        <f t="shared" si="1519"/>
        <v>9.1499999999999998E-2</v>
      </c>
      <c r="CO351" s="27">
        <f t="shared" si="1858"/>
        <v>9.1499999999999998E-2</v>
      </c>
      <c r="CP351" s="28"/>
      <c r="CQ351" s="29">
        <v>2.1040999999999999</v>
      </c>
      <c r="CR351" s="27">
        <f t="shared" si="1859"/>
        <v>0</v>
      </c>
      <c r="CS351" s="27">
        <f t="shared" si="1859"/>
        <v>9.1499999999999998E-2</v>
      </c>
      <c r="CT351" s="27">
        <f t="shared" si="1860"/>
        <v>9.1499999999999998E-2</v>
      </c>
      <c r="CU351" s="28"/>
      <c r="CV351" s="29">
        <v>5.8520000000000003</v>
      </c>
      <c r="CW351" s="27">
        <f t="shared" si="1861"/>
        <v>0</v>
      </c>
      <c r="CX351" s="27">
        <f t="shared" si="1524"/>
        <v>7.1300000000000002E-2</v>
      </c>
      <c r="CY351" s="27">
        <f t="shared" si="1862"/>
        <v>7.1300000000000002E-2</v>
      </c>
      <c r="CZ351" s="28"/>
      <c r="DA351" s="29">
        <v>6.0492999999999997</v>
      </c>
      <c r="DB351" s="27">
        <f t="shared" si="1863"/>
        <v>0</v>
      </c>
      <c r="DC351" s="29">
        <f t="shared" si="1863"/>
        <v>7.1300000000000002E-2</v>
      </c>
      <c r="DD351" s="27">
        <f t="shared" si="1864"/>
        <v>7.1300000000000002E-2</v>
      </c>
      <c r="DE351" s="27"/>
      <c r="DF351" s="29">
        <v>22.290299999999998</v>
      </c>
      <c r="DG351" s="27">
        <f t="shared" si="1865"/>
        <v>0.14749999999999999</v>
      </c>
      <c r="DH351" s="27">
        <f t="shared" si="1866"/>
        <v>0</v>
      </c>
      <c r="DI351" s="27">
        <f t="shared" si="1530"/>
        <v>3.3599999999999998E-2</v>
      </c>
      <c r="DJ351" s="27">
        <f t="shared" si="1867"/>
        <v>3.3599999999999998E-2</v>
      </c>
      <c r="DK351" s="28"/>
      <c r="DL351" s="29">
        <v>22.4876</v>
      </c>
      <c r="DM351" s="27">
        <f t="shared" ref="DM351:DO352" si="1879">+DG351</f>
        <v>0.14749999999999999</v>
      </c>
      <c r="DN351" s="27">
        <f t="shared" si="1879"/>
        <v>0</v>
      </c>
      <c r="DO351" s="27">
        <f t="shared" si="1879"/>
        <v>3.3599999999999998E-2</v>
      </c>
      <c r="DP351" s="27">
        <f t="shared" si="1869"/>
        <v>3.3599999999999998E-2</v>
      </c>
      <c r="DQ351" s="27"/>
      <c r="DR351" s="29">
        <v>122.7616</v>
      </c>
      <c r="DS351" s="27">
        <f t="shared" si="1870"/>
        <v>0.1</v>
      </c>
      <c r="DT351" s="27">
        <f t="shared" si="1871"/>
        <v>0</v>
      </c>
      <c r="DU351" s="29">
        <f t="shared" si="1536"/>
        <v>2.1399999999999999E-2</v>
      </c>
      <c r="DV351" s="27">
        <f t="shared" si="1872"/>
        <v>2.1399999999999999E-2</v>
      </c>
      <c r="DW351" s="28"/>
      <c r="DX351" s="29">
        <v>122.9589</v>
      </c>
      <c r="DY351" s="27">
        <f t="shared" ref="DY351:EA352" si="1880">+DS351</f>
        <v>0.1</v>
      </c>
      <c r="DZ351" s="27">
        <f t="shared" si="1880"/>
        <v>0</v>
      </c>
      <c r="EA351" s="27">
        <f t="shared" si="1880"/>
        <v>2.1399999999999999E-2</v>
      </c>
      <c r="EB351" s="27">
        <f t="shared" si="1874"/>
        <v>2.1399999999999999E-2</v>
      </c>
      <c r="EC351" s="27"/>
      <c r="ED351" s="27"/>
      <c r="EE351" s="27"/>
      <c r="EF351" s="27"/>
      <c r="EG351" s="27"/>
      <c r="EH351" s="27"/>
      <c r="EI351" s="27"/>
      <c r="EJ351" s="127" t="s">
        <v>30</v>
      </c>
      <c r="EK351" s="127"/>
      <c r="EL351" s="127"/>
      <c r="EM351" s="127"/>
      <c r="EN351" s="127"/>
      <c r="EO351" s="31"/>
      <c r="EP351" s="29">
        <v>2.1040999999999999</v>
      </c>
      <c r="EQ351" s="27">
        <v>0</v>
      </c>
      <c r="ER351" s="27">
        <v>0</v>
      </c>
      <c r="ES351" s="27">
        <f t="shared" si="1540"/>
        <v>9.1499999999999998E-2</v>
      </c>
      <c r="ET351" s="27">
        <f t="shared" si="1875"/>
        <v>9.1499999999999998E-2</v>
      </c>
      <c r="EU351" s="31"/>
      <c r="EV351" s="29">
        <v>6.0492999999999997</v>
      </c>
      <c r="EW351" s="27">
        <v>0</v>
      </c>
      <c r="EX351" s="27">
        <v>0</v>
      </c>
      <c r="EY351" s="27">
        <f t="shared" si="1542"/>
        <v>7.1300000000000002E-2</v>
      </c>
      <c r="EZ351" s="27">
        <f t="shared" si="1876"/>
        <v>7.1300000000000002E-2</v>
      </c>
      <c r="FA351" s="31"/>
      <c r="FB351" s="29">
        <v>22.4876</v>
      </c>
      <c r="FC351" s="27">
        <v>0.14749999999999999</v>
      </c>
      <c r="FD351" s="27">
        <v>0</v>
      </c>
      <c r="FE351" s="27">
        <f t="shared" si="1544"/>
        <v>3.3599999999999998E-2</v>
      </c>
      <c r="FF351" s="27">
        <f t="shared" si="1877"/>
        <v>3.3599999999999998E-2</v>
      </c>
      <c r="FG351" s="31"/>
      <c r="FH351" s="29">
        <v>122.9589</v>
      </c>
      <c r="FI351" s="27">
        <v>0.1</v>
      </c>
      <c r="FJ351" s="27">
        <v>0</v>
      </c>
      <c r="FK351" s="27">
        <f t="shared" si="1546"/>
        <v>2.1399999999999999E-2</v>
      </c>
      <c r="FL351" s="27">
        <f t="shared" si="1878"/>
        <v>2.1399999999999999E-2</v>
      </c>
      <c r="FM351" s="31"/>
      <c r="FN351" s="32">
        <f t="shared" si="1833"/>
        <v>9</v>
      </c>
      <c r="FO351" s="32">
        <f t="shared" si="1834"/>
        <v>2019</v>
      </c>
    </row>
    <row r="352" spans="2:171" ht="15" x14ac:dyDescent="0.2">
      <c r="B352" s="32">
        <v>2019</v>
      </c>
      <c r="C352" s="32">
        <f t="shared" si="1792"/>
        <v>10</v>
      </c>
      <c r="D352" s="27"/>
      <c r="E352" s="29">
        <v>0.55889999999999995</v>
      </c>
      <c r="F352" s="52">
        <v>0.37880000000000003</v>
      </c>
      <c r="G352" s="27">
        <f t="shared" si="1602"/>
        <v>6.5699999999999995E-2</v>
      </c>
      <c r="H352" s="27">
        <f t="shared" si="1841"/>
        <v>0.44450000000000001</v>
      </c>
      <c r="I352" s="27"/>
      <c r="J352" s="29">
        <v>0.55889999999999995</v>
      </c>
      <c r="K352" s="27">
        <f t="shared" si="1842"/>
        <v>0.37880000000000003</v>
      </c>
      <c r="L352" s="27">
        <f t="shared" si="1605"/>
        <v>6.5699999999999995E-2</v>
      </c>
      <c r="M352" s="27">
        <f t="shared" si="1843"/>
        <v>0.44450000000000001</v>
      </c>
      <c r="N352" s="27"/>
      <c r="O352" s="29">
        <v>0.98629999999999995</v>
      </c>
      <c r="P352" s="27">
        <f t="shared" si="1844"/>
        <v>0.37880000000000003</v>
      </c>
      <c r="Q352" s="27">
        <f t="shared" si="1608"/>
        <v>9.9599999999999994E-2</v>
      </c>
      <c r="R352" s="27">
        <f t="shared" si="1845"/>
        <v>0.47840000000000005</v>
      </c>
      <c r="S352" s="27"/>
      <c r="T352" s="29">
        <v>4.9314999999999998</v>
      </c>
      <c r="U352" s="27">
        <f t="shared" si="1846"/>
        <v>0.37880000000000003</v>
      </c>
      <c r="V352" s="27">
        <f t="shared" si="1611"/>
        <v>7.8820000000000001E-2</v>
      </c>
      <c r="W352" s="27">
        <f t="shared" si="1847"/>
        <v>0.45762000000000003</v>
      </c>
      <c r="X352" s="27"/>
      <c r="Y352" s="29">
        <v>21.5671</v>
      </c>
      <c r="Z352" s="27">
        <v>0.14749999999999999</v>
      </c>
      <c r="AA352" s="27">
        <f t="shared" si="1848"/>
        <v>0.37880000000000003</v>
      </c>
      <c r="AB352" s="27">
        <f t="shared" si="1502"/>
        <v>3.9399999999999998E-2</v>
      </c>
      <c r="AC352" s="27">
        <f t="shared" si="1849"/>
        <v>0.41820000000000002</v>
      </c>
      <c r="AD352" s="27"/>
      <c r="AE352" s="29">
        <v>5.1288</v>
      </c>
      <c r="AF352" s="52">
        <v>0.37880000000000003</v>
      </c>
      <c r="AG352" s="27">
        <f t="shared" si="1504"/>
        <v>7.7600000000000002E-2</v>
      </c>
      <c r="AH352" s="27">
        <f t="shared" si="1850"/>
        <v>0.45640000000000003</v>
      </c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9">
        <v>21.5671</v>
      </c>
      <c r="BC352" s="27">
        <f t="shared" si="1803"/>
        <v>0.14749999999999999</v>
      </c>
      <c r="BD352" s="27">
        <f t="shared" si="1804"/>
        <v>0.37880000000000003</v>
      </c>
      <c r="BE352" s="27">
        <f t="shared" si="1508"/>
        <v>3.8899999999999997E-2</v>
      </c>
      <c r="BF352" s="27">
        <f t="shared" si="1851"/>
        <v>0.41770000000000002</v>
      </c>
      <c r="BG352" s="27"/>
      <c r="BH352" s="29">
        <v>122.0384</v>
      </c>
      <c r="BI352" s="27">
        <v>0.1</v>
      </c>
      <c r="BJ352" s="27">
        <f t="shared" si="1852"/>
        <v>0.37880000000000003</v>
      </c>
      <c r="BK352" s="27">
        <f t="shared" si="1511"/>
        <v>2.6499999999999999E-2</v>
      </c>
      <c r="BL352" s="27">
        <f t="shared" si="1853"/>
        <v>0.40530000000000005</v>
      </c>
      <c r="BM352" s="27"/>
      <c r="BN352" s="27"/>
      <c r="BO352" s="27"/>
      <c r="BP352" s="27"/>
      <c r="BQ352" s="27"/>
      <c r="BR352" s="27"/>
      <c r="BS352" s="27"/>
      <c r="BT352" s="127" t="s">
        <v>30</v>
      </c>
      <c r="BU352" s="127"/>
      <c r="BV352" s="127"/>
      <c r="BW352" s="127"/>
      <c r="BX352" s="127"/>
      <c r="BY352" s="31"/>
      <c r="BZ352" s="29">
        <v>5.1288</v>
      </c>
      <c r="CA352" s="27">
        <v>0</v>
      </c>
      <c r="CB352" s="27">
        <f t="shared" si="1854"/>
        <v>0.37880000000000003</v>
      </c>
      <c r="CC352" s="27">
        <f t="shared" si="1514"/>
        <v>7.7600000000000002E-2</v>
      </c>
      <c r="CD352" s="27">
        <f t="shared" si="1855"/>
        <v>0.45640000000000003</v>
      </c>
      <c r="CE352" s="28"/>
      <c r="CF352" s="29">
        <v>230.16990000000001</v>
      </c>
      <c r="CG352" s="27">
        <v>6.6199999999999995E-2</v>
      </c>
      <c r="CH352" s="27">
        <f t="shared" si="1856"/>
        <v>0.37880000000000003</v>
      </c>
      <c r="CI352" s="27">
        <f t="shared" si="1517"/>
        <v>1.5900000000000001E-2</v>
      </c>
      <c r="CJ352" s="27">
        <f t="shared" si="1857"/>
        <v>0.39470000000000005</v>
      </c>
      <c r="CK352" s="28"/>
      <c r="CL352" s="29">
        <v>1.9068000000000001</v>
      </c>
      <c r="CM352" s="27">
        <v>0</v>
      </c>
      <c r="CN352" s="27">
        <f t="shared" si="1519"/>
        <v>9.1499999999999998E-2</v>
      </c>
      <c r="CO352" s="27">
        <f t="shared" si="1858"/>
        <v>9.1499999999999998E-2</v>
      </c>
      <c r="CP352" s="28"/>
      <c r="CQ352" s="29">
        <v>2.1040999999999999</v>
      </c>
      <c r="CR352" s="27">
        <f t="shared" ref="CR352:CS354" si="1881">+CM352</f>
        <v>0</v>
      </c>
      <c r="CS352" s="27">
        <f t="shared" si="1881"/>
        <v>9.1499999999999998E-2</v>
      </c>
      <c r="CT352" s="27">
        <f t="shared" si="1860"/>
        <v>9.1499999999999998E-2</v>
      </c>
      <c r="CU352" s="28"/>
      <c r="CV352" s="29">
        <v>5.8520000000000003</v>
      </c>
      <c r="CW352" s="27">
        <f t="shared" si="1861"/>
        <v>0</v>
      </c>
      <c r="CX352" s="27">
        <f t="shared" si="1524"/>
        <v>7.1300000000000002E-2</v>
      </c>
      <c r="CY352" s="27">
        <f t="shared" si="1862"/>
        <v>7.1300000000000002E-2</v>
      </c>
      <c r="CZ352" s="28"/>
      <c r="DA352" s="29">
        <v>6.0492999999999997</v>
      </c>
      <c r="DB352" s="27">
        <f t="shared" ref="DB352:DC354" si="1882">+CW352</f>
        <v>0</v>
      </c>
      <c r="DC352" s="29">
        <f t="shared" si="1882"/>
        <v>7.1300000000000002E-2</v>
      </c>
      <c r="DD352" s="27">
        <f t="shared" si="1864"/>
        <v>7.1300000000000002E-2</v>
      </c>
      <c r="DE352" s="27"/>
      <c r="DF352" s="29">
        <v>22.290299999999998</v>
      </c>
      <c r="DG352" s="27">
        <f t="shared" si="1865"/>
        <v>0.14749999999999999</v>
      </c>
      <c r="DH352" s="27">
        <f t="shared" si="1866"/>
        <v>0</v>
      </c>
      <c r="DI352" s="27">
        <f t="shared" si="1530"/>
        <v>3.3599999999999998E-2</v>
      </c>
      <c r="DJ352" s="27">
        <f t="shared" si="1867"/>
        <v>3.3599999999999998E-2</v>
      </c>
      <c r="DK352" s="28"/>
      <c r="DL352" s="29">
        <v>22.4876</v>
      </c>
      <c r="DM352" s="27">
        <f t="shared" si="1879"/>
        <v>0.14749999999999999</v>
      </c>
      <c r="DN352" s="27">
        <f t="shared" si="1879"/>
        <v>0</v>
      </c>
      <c r="DO352" s="27">
        <f t="shared" si="1879"/>
        <v>3.3599999999999998E-2</v>
      </c>
      <c r="DP352" s="27">
        <f t="shared" si="1869"/>
        <v>3.3599999999999998E-2</v>
      </c>
      <c r="DQ352" s="27"/>
      <c r="DR352" s="29">
        <v>122.7616</v>
      </c>
      <c r="DS352" s="27">
        <f t="shared" si="1870"/>
        <v>0.1</v>
      </c>
      <c r="DT352" s="27">
        <f t="shared" si="1871"/>
        <v>0</v>
      </c>
      <c r="DU352" s="29">
        <f t="shared" si="1536"/>
        <v>2.1399999999999999E-2</v>
      </c>
      <c r="DV352" s="27">
        <f t="shared" si="1872"/>
        <v>2.1399999999999999E-2</v>
      </c>
      <c r="DW352" s="28"/>
      <c r="DX352" s="29">
        <v>122.9589</v>
      </c>
      <c r="DY352" s="27">
        <f t="shared" si="1880"/>
        <v>0.1</v>
      </c>
      <c r="DZ352" s="27">
        <f t="shared" si="1880"/>
        <v>0</v>
      </c>
      <c r="EA352" s="27">
        <f t="shared" si="1880"/>
        <v>2.1399999999999999E-2</v>
      </c>
      <c r="EB352" s="27">
        <f t="shared" si="1874"/>
        <v>2.1399999999999999E-2</v>
      </c>
      <c r="EC352" s="27"/>
      <c r="ED352" s="27"/>
      <c r="EE352" s="27"/>
      <c r="EF352" s="27"/>
      <c r="EG352" s="27"/>
      <c r="EH352" s="27"/>
      <c r="EI352" s="27"/>
      <c r="EJ352" s="127" t="s">
        <v>30</v>
      </c>
      <c r="EK352" s="127"/>
      <c r="EL352" s="127"/>
      <c r="EM352" s="127"/>
      <c r="EN352" s="127"/>
      <c r="EO352" s="31"/>
      <c r="EP352" s="29">
        <v>2.1040999999999999</v>
      </c>
      <c r="EQ352" s="27">
        <v>0</v>
      </c>
      <c r="ER352" s="27">
        <v>0</v>
      </c>
      <c r="ES352" s="27">
        <f t="shared" si="1540"/>
        <v>9.1499999999999998E-2</v>
      </c>
      <c r="ET352" s="27">
        <f t="shared" si="1875"/>
        <v>9.1499999999999998E-2</v>
      </c>
      <c r="EU352" s="31"/>
      <c r="EV352" s="29">
        <v>6.0492999999999997</v>
      </c>
      <c r="EW352" s="27">
        <v>0</v>
      </c>
      <c r="EX352" s="27">
        <v>0</v>
      </c>
      <c r="EY352" s="27">
        <f t="shared" si="1542"/>
        <v>7.1300000000000002E-2</v>
      </c>
      <c r="EZ352" s="27">
        <f t="shared" si="1876"/>
        <v>7.1300000000000002E-2</v>
      </c>
      <c r="FA352" s="31"/>
      <c r="FB352" s="29">
        <v>22.4876</v>
      </c>
      <c r="FC352" s="27">
        <v>0.14749999999999999</v>
      </c>
      <c r="FD352" s="27">
        <v>0</v>
      </c>
      <c r="FE352" s="27">
        <f t="shared" si="1544"/>
        <v>3.3599999999999998E-2</v>
      </c>
      <c r="FF352" s="27">
        <f t="shared" si="1877"/>
        <v>3.3599999999999998E-2</v>
      </c>
      <c r="FG352" s="31"/>
      <c r="FH352" s="29">
        <v>122.9589</v>
      </c>
      <c r="FI352" s="27">
        <v>0.1</v>
      </c>
      <c r="FJ352" s="27">
        <v>0</v>
      </c>
      <c r="FK352" s="27">
        <f t="shared" si="1546"/>
        <v>2.1399999999999999E-2</v>
      </c>
      <c r="FL352" s="27">
        <f t="shared" si="1878"/>
        <v>2.1399999999999999E-2</v>
      </c>
      <c r="FM352" s="31"/>
      <c r="FN352" s="32">
        <f t="shared" si="1833"/>
        <v>10</v>
      </c>
      <c r="FO352" s="32">
        <f t="shared" si="1834"/>
        <v>2019</v>
      </c>
    </row>
    <row r="353" spans="1:171" ht="15" x14ac:dyDescent="0.2">
      <c r="B353" s="32">
        <v>2019</v>
      </c>
      <c r="C353" s="32">
        <f t="shared" si="1792"/>
        <v>11</v>
      </c>
      <c r="D353" s="27"/>
      <c r="E353" s="29">
        <v>0.55889999999999995</v>
      </c>
      <c r="F353" s="52">
        <v>0.38869999999999999</v>
      </c>
      <c r="G353" s="27">
        <f t="shared" si="1602"/>
        <v>6.5699999999999995E-2</v>
      </c>
      <c r="H353" s="27">
        <f t="shared" si="1841"/>
        <v>0.45439999999999997</v>
      </c>
      <c r="I353" s="27"/>
      <c r="J353" s="29">
        <v>0.55889999999999995</v>
      </c>
      <c r="K353" s="27">
        <f t="shared" si="1842"/>
        <v>0.38869999999999999</v>
      </c>
      <c r="L353" s="27">
        <f t="shared" si="1605"/>
        <v>6.5699999999999995E-2</v>
      </c>
      <c r="M353" s="27">
        <f t="shared" si="1843"/>
        <v>0.45439999999999997</v>
      </c>
      <c r="N353" s="27"/>
      <c r="O353" s="29">
        <v>0.98629999999999995</v>
      </c>
      <c r="P353" s="27">
        <f t="shared" si="1844"/>
        <v>0.38869999999999999</v>
      </c>
      <c r="Q353" s="27">
        <f t="shared" si="1608"/>
        <v>9.9599999999999994E-2</v>
      </c>
      <c r="R353" s="27">
        <f t="shared" si="1845"/>
        <v>0.48829999999999996</v>
      </c>
      <c r="S353" s="27"/>
      <c r="T353" s="29">
        <v>4.9314999999999998</v>
      </c>
      <c r="U353" s="27">
        <f t="shared" si="1846"/>
        <v>0.38869999999999999</v>
      </c>
      <c r="V353" s="27">
        <f t="shared" si="1611"/>
        <v>7.8820000000000001E-2</v>
      </c>
      <c r="W353" s="27">
        <f t="shared" si="1847"/>
        <v>0.46751999999999999</v>
      </c>
      <c r="X353" s="27"/>
      <c r="Y353" s="29">
        <v>21.5671</v>
      </c>
      <c r="Z353" s="27">
        <v>0.14749999999999999</v>
      </c>
      <c r="AA353" s="27">
        <f t="shared" si="1848"/>
        <v>0.38869999999999999</v>
      </c>
      <c r="AB353" s="27">
        <f t="shared" si="1502"/>
        <v>3.9399999999999998E-2</v>
      </c>
      <c r="AC353" s="27">
        <f t="shared" si="1849"/>
        <v>0.42809999999999998</v>
      </c>
      <c r="AD353" s="27"/>
      <c r="AE353" s="29">
        <v>5.1288</v>
      </c>
      <c r="AF353" s="52">
        <v>0.2555</v>
      </c>
      <c r="AG353" s="27">
        <f t="shared" si="1504"/>
        <v>7.7600000000000002E-2</v>
      </c>
      <c r="AH353" s="27">
        <f t="shared" si="1850"/>
        <v>0.33310000000000001</v>
      </c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9">
        <v>21.5671</v>
      </c>
      <c r="BC353" s="27">
        <f t="shared" si="1803"/>
        <v>0.14749999999999999</v>
      </c>
      <c r="BD353" s="27">
        <f t="shared" si="1804"/>
        <v>0.2555</v>
      </c>
      <c r="BE353" s="27">
        <f t="shared" si="1508"/>
        <v>3.8899999999999997E-2</v>
      </c>
      <c r="BF353" s="27">
        <f t="shared" si="1851"/>
        <v>0.2944</v>
      </c>
      <c r="BG353" s="27"/>
      <c r="BH353" s="29">
        <v>122.0384</v>
      </c>
      <c r="BI353" s="27">
        <v>0.1</v>
      </c>
      <c r="BJ353" s="27">
        <f t="shared" si="1852"/>
        <v>0.2555</v>
      </c>
      <c r="BK353" s="27">
        <f t="shared" si="1511"/>
        <v>2.6499999999999999E-2</v>
      </c>
      <c r="BL353" s="27">
        <f t="shared" si="1853"/>
        <v>0.28200000000000003</v>
      </c>
      <c r="BM353" s="27"/>
      <c r="BN353" s="27"/>
      <c r="BO353" s="27"/>
      <c r="BP353" s="27"/>
      <c r="BQ353" s="27"/>
      <c r="BR353" s="27"/>
      <c r="BS353" s="27"/>
      <c r="BT353" s="127" t="s">
        <v>30</v>
      </c>
      <c r="BU353" s="127"/>
      <c r="BV353" s="127"/>
      <c r="BW353" s="127"/>
      <c r="BX353" s="127"/>
      <c r="BY353" s="31"/>
      <c r="BZ353" s="29">
        <v>5.1288</v>
      </c>
      <c r="CA353" s="27">
        <v>0</v>
      </c>
      <c r="CB353" s="27">
        <f t="shared" si="1854"/>
        <v>0.2555</v>
      </c>
      <c r="CC353" s="27">
        <f t="shared" si="1514"/>
        <v>7.7600000000000002E-2</v>
      </c>
      <c r="CD353" s="27">
        <f t="shared" si="1855"/>
        <v>0.33310000000000001</v>
      </c>
      <c r="CE353" s="28"/>
      <c r="CF353" s="29">
        <v>230.16990000000001</v>
      </c>
      <c r="CG353" s="27">
        <v>6.6199999999999995E-2</v>
      </c>
      <c r="CH353" s="27">
        <f t="shared" si="1856"/>
        <v>0.2555</v>
      </c>
      <c r="CI353" s="27">
        <f t="shared" si="1517"/>
        <v>1.5900000000000001E-2</v>
      </c>
      <c r="CJ353" s="27">
        <f t="shared" si="1857"/>
        <v>0.27140000000000003</v>
      </c>
      <c r="CK353" s="28"/>
      <c r="CL353" s="29">
        <v>1.9068000000000001</v>
      </c>
      <c r="CM353" s="27">
        <v>0</v>
      </c>
      <c r="CN353" s="27">
        <f t="shared" si="1519"/>
        <v>9.1499999999999998E-2</v>
      </c>
      <c r="CO353" s="27">
        <f t="shared" si="1858"/>
        <v>9.1499999999999998E-2</v>
      </c>
      <c r="CP353" s="28"/>
      <c r="CQ353" s="29">
        <v>2.1040999999999999</v>
      </c>
      <c r="CR353" s="27">
        <f t="shared" si="1881"/>
        <v>0</v>
      </c>
      <c r="CS353" s="27">
        <f t="shared" si="1881"/>
        <v>9.1499999999999998E-2</v>
      </c>
      <c r="CT353" s="27">
        <f t="shared" si="1860"/>
        <v>9.1499999999999998E-2</v>
      </c>
      <c r="CU353" s="28"/>
      <c r="CV353" s="29">
        <v>5.8520000000000003</v>
      </c>
      <c r="CW353" s="27">
        <f t="shared" si="1861"/>
        <v>0</v>
      </c>
      <c r="CX353" s="27">
        <f t="shared" si="1524"/>
        <v>7.1300000000000002E-2</v>
      </c>
      <c r="CY353" s="27">
        <f t="shared" si="1862"/>
        <v>7.1300000000000002E-2</v>
      </c>
      <c r="CZ353" s="28"/>
      <c r="DA353" s="29">
        <v>6.0492999999999997</v>
      </c>
      <c r="DB353" s="27">
        <f t="shared" si="1882"/>
        <v>0</v>
      </c>
      <c r="DC353" s="29">
        <f t="shared" si="1882"/>
        <v>7.1300000000000002E-2</v>
      </c>
      <c r="DD353" s="27">
        <f t="shared" si="1864"/>
        <v>7.1300000000000002E-2</v>
      </c>
      <c r="DE353" s="27"/>
      <c r="DF353" s="29">
        <v>22.290299999999998</v>
      </c>
      <c r="DG353" s="27">
        <f t="shared" si="1865"/>
        <v>0.14749999999999999</v>
      </c>
      <c r="DH353" s="27">
        <f t="shared" si="1866"/>
        <v>0</v>
      </c>
      <c r="DI353" s="27">
        <f t="shared" si="1530"/>
        <v>3.3599999999999998E-2</v>
      </c>
      <c r="DJ353" s="27">
        <f t="shared" si="1867"/>
        <v>3.3599999999999998E-2</v>
      </c>
      <c r="DK353" s="28"/>
      <c r="DL353" s="29">
        <v>22.4876</v>
      </c>
      <c r="DM353" s="27">
        <f t="shared" ref="DM353:DO354" si="1883">+DG353</f>
        <v>0.14749999999999999</v>
      </c>
      <c r="DN353" s="27">
        <f t="shared" si="1883"/>
        <v>0</v>
      </c>
      <c r="DO353" s="27">
        <f t="shared" si="1883"/>
        <v>3.3599999999999998E-2</v>
      </c>
      <c r="DP353" s="27">
        <f t="shared" si="1869"/>
        <v>3.3599999999999998E-2</v>
      </c>
      <c r="DQ353" s="27"/>
      <c r="DR353" s="29">
        <v>122.7616</v>
      </c>
      <c r="DS353" s="27">
        <f t="shared" si="1870"/>
        <v>0.1</v>
      </c>
      <c r="DT353" s="27">
        <f t="shared" si="1871"/>
        <v>0</v>
      </c>
      <c r="DU353" s="29">
        <f t="shared" si="1536"/>
        <v>2.1399999999999999E-2</v>
      </c>
      <c r="DV353" s="27">
        <f t="shared" si="1872"/>
        <v>2.1399999999999999E-2</v>
      </c>
      <c r="DW353" s="28"/>
      <c r="DX353" s="29">
        <v>122.9589</v>
      </c>
      <c r="DY353" s="27">
        <f t="shared" ref="DY353:EA354" si="1884">+DS353</f>
        <v>0.1</v>
      </c>
      <c r="DZ353" s="27">
        <f t="shared" si="1884"/>
        <v>0</v>
      </c>
      <c r="EA353" s="27">
        <f t="shared" si="1884"/>
        <v>2.1399999999999999E-2</v>
      </c>
      <c r="EB353" s="27">
        <f t="shared" si="1874"/>
        <v>2.1399999999999999E-2</v>
      </c>
      <c r="EC353" s="27"/>
      <c r="ED353" s="27"/>
      <c r="EE353" s="27"/>
      <c r="EF353" s="27"/>
      <c r="EG353" s="27"/>
      <c r="EH353" s="27"/>
      <c r="EI353" s="27"/>
      <c r="EJ353" s="127" t="s">
        <v>30</v>
      </c>
      <c r="EK353" s="127"/>
      <c r="EL353" s="127"/>
      <c r="EM353" s="127"/>
      <c r="EN353" s="127"/>
      <c r="EO353" s="31"/>
      <c r="EP353" s="29">
        <v>2.1040999999999999</v>
      </c>
      <c r="EQ353" s="27">
        <v>0</v>
      </c>
      <c r="ER353" s="27">
        <v>0</v>
      </c>
      <c r="ES353" s="27">
        <f t="shared" si="1540"/>
        <v>9.1499999999999998E-2</v>
      </c>
      <c r="ET353" s="27">
        <f t="shared" si="1875"/>
        <v>9.1499999999999998E-2</v>
      </c>
      <c r="EU353" s="31"/>
      <c r="EV353" s="29">
        <v>6.0492999999999997</v>
      </c>
      <c r="EW353" s="27">
        <v>0</v>
      </c>
      <c r="EX353" s="27">
        <v>0</v>
      </c>
      <c r="EY353" s="27">
        <f t="shared" si="1542"/>
        <v>7.1300000000000002E-2</v>
      </c>
      <c r="EZ353" s="27">
        <f t="shared" si="1876"/>
        <v>7.1300000000000002E-2</v>
      </c>
      <c r="FA353" s="31"/>
      <c r="FB353" s="29">
        <v>22.4876</v>
      </c>
      <c r="FC353" s="27">
        <v>0.14749999999999999</v>
      </c>
      <c r="FD353" s="27">
        <v>0</v>
      </c>
      <c r="FE353" s="27">
        <f t="shared" si="1544"/>
        <v>3.3599999999999998E-2</v>
      </c>
      <c r="FF353" s="27">
        <f t="shared" si="1877"/>
        <v>3.3599999999999998E-2</v>
      </c>
      <c r="FG353" s="31"/>
      <c r="FH353" s="29">
        <v>122.9589</v>
      </c>
      <c r="FI353" s="27">
        <v>0.1</v>
      </c>
      <c r="FJ353" s="27">
        <v>0</v>
      </c>
      <c r="FK353" s="27">
        <f t="shared" si="1546"/>
        <v>2.1399999999999999E-2</v>
      </c>
      <c r="FL353" s="27">
        <f t="shared" si="1878"/>
        <v>2.1399999999999999E-2</v>
      </c>
      <c r="FM353" s="31"/>
      <c r="FN353" s="32">
        <f t="shared" si="1833"/>
        <v>11</v>
      </c>
      <c r="FO353" s="32">
        <f t="shared" si="1834"/>
        <v>2019</v>
      </c>
    </row>
    <row r="354" spans="1:171" ht="15" x14ac:dyDescent="0.2">
      <c r="A354" s="51" t="str">
        <f>CONCATENATE(C354,B354)</f>
        <v>122019</v>
      </c>
      <c r="B354" s="32">
        <v>2019</v>
      </c>
      <c r="C354" s="32">
        <f t="shared" si="1792"/>
        <v>12</v>
      </c>
      <c r="D354" s="27"/>
      <c r="E354" s="29">
        <v>0.55889999999999995</v>
      </c>
      <c r="F354" s="52">
        <v>0.41399999999999998</v>
      </c>
      <c r="G354" s="27">
        <f t="shared" si="1602"/>
        <v>6.5699999999999995E-2</v>
      </c>
      <c r="H354" s="27">
        <f t="shared" si="1841"/>
        <v>0.47969999999999996</v>
      </c>
      <c r="I354" s="27"/>
      <c r="J354" s="29">
        <v>0.55889999999999995</v>
      </c>
      <c r="K354" s="27">
        <f t="shared" si="1842"/>
        <v>0.41399999999999998</v>
      </c>
      <c r="L354" s="27">
        <f t="shared" si="1605"/>
        <v>6.5699999999999995E-2</v>
      </c>
      <c r="M354" s="27">
        <f t="shared" si="1843"/>
        <v>0.47969999999999996</v>
      </c>
      <c r="N354" s="27"/>
      <c r="O354" s="29">
        <v>0.98629999999999995</v>
      </c>
      <c r="P354" s="27">
        <f t="shared" si="1844"/>
        <v>0.41399999999999998</v>
      </c>
      <c r="Q354" s="27">
        <f t="shared" si="1608"/>
        <v>9.9599999999999994E-2</v>
      </c>
      <c r="R354" s="27">
        <f t="shared" si="1845"/>
        <v>0.51359999999999995</v>
      </c>
      <c r="S354" s="27"/>
      <c r="T354" s="29">
        <v>4.9314999999999998</v>
      </c>
      <c r="U354" s="27">
        <f t="shared" si="1846"/>
        <v>0.41399999999999998</v>
      </c>
      <c r="V354" s="27">
        <f t="shared" si="1611"/>
        <v>7.8820000000000001E-2</v>
      </c>
      <c r="W354" s="27">
        <f t="shared" si="1847"/>
        <v>0.49281999999999998</v>
      </c>
      <c r="X354" s="27"/>
      <c r="Y354" s="29">
        <v>21.5671</v>
      </c>
      <c r="Z354" s="27">
        <v>0.14749999999999999</v>
      </c>
      <c r="AA354" s="27">
        <f t="shared" si="1848"/>
        <v>0.41399999999999998</v>
      </c>
      <c r="AB354" s="27">
        <f t="shared" si="1502"/>
        <v>3.9399999999999998E-2</v>
      </c>
      <c r="AC354" s="27">
        <f t="shared" si="1849"/>
        <v>0.45339999999999997</v>
      </c>
      <c r="AD354" s="27"/>
      <c r="AE354" s="29">
        <v>5.1288</v>
      </c>
      <c r="AF354" s="52">
        <v>0.20580000000000001</v>
      </c>
      <c r="AG354" s="27">
        <f t="shared" si="1504"/>
        <v>7.7600000000000002E-2</v>
      </c>
      <c r="AH354" s="27">
        <f t="shared" si="1850"/>
        <v>0.28339999999999999</v>
      </c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9">
        <v>21.5671</v>
      </c>
      <c r="BC354" s="27">
        <f t="shared" si="1803"/>
        <v>0.14749999999999999</v>
      </c>
      <c r="BD354" s="27">
        <f t="shared" si="1804"/>
        <v>0.20580000000000001</v>
      </c>
      <c r="BE354" s="27">
        <f t="shared" si="1508"/>
        <v>3.8899999999999997E-2</v>
      </c>
      <c r="BF354" s="27">
        <f t="shared" si="1851"/>
        <v>0.2447</v>
      </c>
      <c r="BG354" s="27"/>
      <c r="BH354" s="29">
        <v>122.0384</v>
      </c>
      <c r="BI354" s="27">
        <v>0.1</v>
      </c>
      <c r="BJ354" s="27">
        <f t="shared" si="1852"/>
        <v>0.20580000000000001</v>
      </c>
      <c r="BK354" s="27">
        <f t="shared" si="1511"/>
        <v>2.6499999999999999E-2</v>
      </c>
      <c r="BL354" s="27">
        <f t="shared" si="1853"/>
        <v>0.23230000000000001</v>
      </c>
      <c r="BM354" s="27"/>
      <c r="BN354" s="27"/>
      <c r="BO354" s="27"/>
      <c r="BP354" s="27"/>
      <c r="BQ354" s="27"/>
      <c r="BR354" s="27"/>
      <c r="BS354" s="27"/>
      <c r="BT354" s="127" t="s">
        <v>30</v>
      </c>
      <c r="BU354" s="127"/>
      <c r="BV354" s="127"/>
      <c r="BW354" s="127"/>
      <c r="BX354" s="127"/>
      <c r="BY354" s="31"/>
      <c r="BZ354" s="29">
        <v>5.1288</v>
      </c>
      <c r="CA354" s="27">
        <v>0</v>
      </c>
      <c r="CB354" s="27">
        <f t="shared" si="1854"/>
        <v>0.20580000000000001</v>
      </c>
      <c r="CC354" s="27">
        <f t="shared" si="1514"/>
        <v>7.7600000000000002E-2</v>
      </c>
      <c r="CD354" s="27">
        <f t="shared" si="1855"/>
        <v>0.28339999999999999</v>
      </c>
      <c r="CE354" s="28"/>
      <c r="CF354" s="29">
        <v>230.16990000000001</v>
      </c>
      <c r="CG354" s="27">
        <v>6.6199999999999995E-2</v>
      </c>
      <c r="CH354" s="27">
        <f t="shared" si="1856"/>
        <v>0.20580000000000001</v>
      </c>
      <c r="CI354" s="27">
        <f t="shared" si="1517"/>
        <v>1.5900000000000001E-2</v>
      </c>
      <c r="CJ354" s="27">
        <f t="shared" si="1857"/>
        <v>0.22170000000000001</v>
      </c>
      <c r="CK354" s="28"/>
      <c r="CL354" s="29">
        <v>1.9068000000000001</v>
      </c>
      <c r="CM354" s="27">
        <v>0</v>
      </c>
      <c r="CN354" s="27">
        <f t="shared" si="1519"/>
        <v>9.1499999999999998E-2</v>
      </c>
      <c r="CO354" s="27">
        <f t="shared" si="1858"/>
        <v>9.1499999999999998E-2</v>
      </c>
      <c r="CP354" s="28"/>
      <c r="CQ354" s="29">
        <v>2.1040999999999999</v>
      </c>
      <c r="CR354" s="27">
        <f t="shared" si="1881"/>
        <v>0</v>
      </c>
      <c r="CS354" s="27">
        <f t="shared" si="1881"/>
        <v>9.1499999999999998E-2</v>
      </c>
      <c r="CT354" s="27">
        <f t="shared" si="1860"/>
        <v>9.1499999999999998E-2</v>
      </c>
      <c r="CU354" s="28"/>
      <c r="CV354" s="29">
        <v>5.8520000000000003</v>
      </c>
      <c r="CW354" s="27">
        <f t="shared" si="1861"/>
        <v>0</v>
      </c>
      <c r="CX354" s="27">
        <f t="shared" si="1524"/>
        <v>7.1300000000000002E-2</v>
      </c>
      <c r="CY354" s="27">
        <f t="shared" si="1862"/>
        <v>7.1300000000000002E-2</v>
      </c>
      <c r="CZ354" s="28"/>
      <c r="DA354" s="29">
        <v>6.0492999999999997</v>
      </c>
      <c r="DB354" s="27">
        <f t="shared" si="1882"/>
        <v>0</v>
      </c>
      <c r="DC354" s="29">
        <f t="shared" si="1882"/>
        <v>7.1300000000000002E-2</v>
      </c>
      <c r="DD354" s="27">
        <f t="shared" si="1864"/>
        <v>7.1300000000000002E-2</v>
      </c>
      <c r="DE354" s="27"/>
      <c r="DF354" s="29">
        <v>22.290299999999998</v>
      </c>
      <c r="DG354" s="27">
        <f t="shared" si="1865"/>
        <v>0.14749999999999999</v>
      </c>
      <c r="DH354" s="27">
        <f t="shared" si="1866"/>
        <v>0</v>
      </c>
      <c r="DI354" s="27">
        <f t="shared" si="1530"/>
        <v>3.3599999999999998E-2</v>
      </c>
      <c r="DJ354" s="27">
        <f t="shared" si="1867"/>
        <v>3.3599999999999998E-2</v>
      </c>
      <c r="DK354" s="28"/>
      <c r="DL354" s="29">
        <v>22.4876</v>
      </c>
      <c r="DM354" s="27">
        <f t="shared" si="1883"/>
        <v>0.14749999999999999</v>
      </c>
      <c r="DN354" s="27">
        <f t="shared" si="1883"/>
        <v>0</v>
      </c>
      <c r="DO354" s="27">
        <f t="shared" si="1883"/>
        <v>3.3599999999999998E-2</v>
      </c>
      <c r="DP354" s="27">
        <f t="shared" si="1869"/>
        <v>3.3599999999999998E-2</v>
      </c>
      <c r="DQ354" s="27"/>
      <c r="DR354" s="29">
        <v>122.7616</v>
      </c>
      <c r="DS354" s="27">
        <f t="shared" si="1870"/>
        <v>0.1</v>
      </c>
      <c r="DT354" s="27">
        <f t="shared" si="1871"/>
        <v>0</v>
      </c>
      <c r="DU354" s="29">
        <f t="shared" si="1536"/>
        <v>2.1399999999999999E-2</v>
      </c>
      <c r="DV354" s="27">
        <f t="shared" si="1872"/>
        <v>2.1399999999999999E-2</v>
      </c>
      <c r="DW354" s="28"/>
      <c r="DX354" s="29">
        <v>122.9589</v>
      </c>
      <c r="DY354" s="27">
        <f t="shared" si="1884"/>
        <v>0.1</v>
      </c>
      <c r="DZ354" s="27">
        <f t="shared" si="1884"/>
        <v>0</v>
      </c>
      <c r="EA354" s="27">
        <f t="shared" si="1884"/>
        <v>2.1399999999999999E-2</v>
      </c>
      <c r="EB354" s="27">
        <f t="shared" si="1874"/>
        <v>2.1399999999999999E-2</v>
      </c>
      <c r="EC354" s="27"/>
      <c r="ED354" s="27"/>
      <c r="EE354" s="27"/>
      <c r="EF354" s="27"/>
      <c r="EG354" s="27"/>
      <c r="EH354" s="27"/>
      <c r="EI354" s="27"/>
      <c r="EJ354" s="127" t="s">
        <v>30</v>
      </c>
      <c r="EK354" s="127"/>
      <c r="EL354" s="127"/>
      <c r="EM354" s="127"/>
      <c r="EN354" s="127"/>
      <c r="EO354" s="31"/>
      <c r="EP354" s="29">
        <v>2.1040999999999999</v>
      </c>
      <c r="EQ354" s="27">
        <v>0</v>
      </c>
      <c r="ER354" s="27">
        <v>0</v>
      </c>
      <c r="ES354" s="27">
        <f t="shared" si="1540"/>
        <v>9.1499999999999998E-2</v>
      </c>
      <c r="ET354" s="27">
        <f t="shared" si="1875"/>
        <v>9.1499999999999998E-2</v>
      </c>
      <c r="EU354" s="31"/>
      <c r="EV354" s="29">
        <v>6.0492999999999997</v>
      </c>
      <c r="EW354" s="27">
        <v>0</v>
      </c>
      <c r="EX354" s="27">
        <v>0</v>
      </c>
      <c r="EY354" s="27">
        <f t="shared" si="1542"/>
        <v>7.1300000000000002E-2</v>
      </c>
      <c r="EZ354" s="27">
        <f t="shared" si="1876"/>
        <v>7.1300000000000002E-2</v>
      </c>
      <c r="FA354" s="31"/>
      <c r="FB354" s="29">
        <v>22.4876</v>
      </c>
      <c r="FC354" s="27">
        <v>0.14749999999999999</v>
      </c>
      <c r="FD354" s="27">
        <v>0</v>
      </c>
      <c r="FE354" s="27">
        <f t="shared" si="1544"/>
        <v>3.3599999999999998E-2</v>
      </c>
      <c r="FF354" s="27">
        <f t="shared" si="1877"/>
        <v>3.3599999999999998E-2</v>
      </c>
      <c r="FG354" s="31"/>
      <c r="FH354" s="29">
        <v>122.9589</v>
      </c>
      <c r="FI354" s="27">
        <v>0.1</v>
      </c>
      <c r="FJ354" s="27">
        <v>0</v>
      </c>
      <c r="FK354" s="27">
        <f t="shared" si="1546"/>
        <v>2.1399999999999999E-2</v>
      </c>
      <c r="FL354" s="27">
        <f t="shared" si="1878"/>
        <v>2.1399999999999999E-2</v>
      </c>
      <c r="FM354" s="31"/>
      <c r="FN354" s="32">
        <f t="shared" si="1833"/>
        <v>12</v>
      </c>
      <c r="FO354" s="32">
        <f t="shared" si="1834"/>
        <v>2019</v>
      </c>
    </row>
    <row r="355" spans="1:171" ht="15" x14ac:dyDescent="0.2">
      <c r="B355" s="73"/>
      <c r="C355" s="73"/>
      <c r="D355" s="27"/>
      <c r="E355" s="62" t="s">
        <v>45</v>
      </c>
      <c r="F355" s="38"/>
      <c r="G355" s="40"/>
      <c r="H355" s="38"/>
      <c r="I355" s="38"/>
      <c r="J355" s="62" t="str">
        <f>E355</f>
        <v>Rates changed on January 1, 2020 in UR-126</v>
      </c>
      <c r="K355" s="50"/>
      <c r="L355" s="38"/>
      <c r="M355" s="38"/>
      <c r="N355" s="38"/>
      <c r="O355" s="64" t="str">
        <f>J355</f>
        <v>Rates changed on January 1, 2020 in UR-126</v>
      </c>
      <c r="P355" s="63"/>
      <c r="Q355" s="50"/>
      <c r="R355" s="38"/>
      <c r="S355" s="38"/>
      <c r="T355" s="64" t="str">
        <f>O355</f>
        <v>Rates changed on January 1, 2020 in UR-126</v>
      </c>
      <c r="U355" s="38"/>
      <c r="V355" s="38"/>
      <c r="W355" s="50"/>
      <c r="X355" s="38"/>
      <c r="Y355" s="64" t="str">
        <f>T355</f>
        <v>Rates changed on January 1, 2020 in UR-126</v>
      </c>
      <c r="Z355" s="38"/>
      <c r="AA355" s="38"/>
      <c r="AB355" s="38"/>
      <c r="AC355" s="50"/>
      <c r="AD355" s="64"/>
      <c r="AE355" s="54" t="str">
        <f>Y355</f>
        <v>Rates changed on January 1, 2020 in UR-126</v>
      </c>
      <c r="AF355" s="40"/>
      <c r="AG355" s="38"/>
      <c r="AH355" s="38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4" t="str">
        <f>AE355</f>
        <v>Rates changed on January 1, 2020 in UR-126</v>
      </c>
      <c r="BC355" s="38"/>
      <c r="BD355" s="38"/>
      <c r="BE355" s="38"/>
      <c r="BF355" s="38"/>
      <c r="BG355" s="64"/>
      <c r="BH355" s="82" t="str">
        <f>BB355</f>
        <v>Rates changed on January 1, 2020 in UR-126</v>
      </c>
      <c r="BI355" s="38"/>
      <c r="BJ355" s="38"/>
      <c r="BK355" s="38"/>
      <c r="BL355" s="64"/>
      <c r="BM355" s="50"/>
      <c r="BN355" s="54" t="str">
        <f>BB355</f>
        <v>Rates changed on January 1, 2020 in UR-126</v>
      </c>
      <c r="BO355" s="41"/>
      <c r="BP355" s="41"/>
      <c r="BQ355" s="65"/>
      <c r="BR355" s="50"/>
      <c r="BS355" s="50"/>
      <c r="BT355" s="54" t="str">
        <f>BH355</f>
        <v>Rates changed on January 1, 2020 in UR-126</v>
      </c>
      <c r="BU355" s="41"/>
      <c r="BV355" s="41"/>
      <c r="BW355" s="65"/>
      <c r="BX355" s="50"/>
      <c r="BY355" s="41"/>
      <c r="BZ355" s="54" t="str">
        <f>BT355</f>
        <v>Rates changed on January 1, 2020 in UR-126</v>
      </c>
      <c r="CA355" s="38"/>
      <c r="CB355" s="64"/>
      <c r="CC355" s="50"/>
      <c r="CD355" s="38"/>
      <c r="CE355" s="43"/>
      <c r="CF355" s="83" t="str">
        <f>BZ355</f>
        <v>Rates changed on January 1, 2020 in UR-126</v>
      </c>
      <c r="CG355" s="66"/>
      <c r="CH355" s="50"/>
      <c r="CI355" s="38"/>
      <c r="CJ355" s="38"/>
      <c r="CK355" s="43"/>
      <c r="CL355" s="66" t="str">
        <f>CF355</f>
        <v>Rates changed on January 1, 2020 in UR-126</v>
      </c>
      <c r="CM355" s="50"/>
      <c r="CN355" s="40"/>
      <c r="CO355" s="40"/>
      <c r="CP355" s="45"/>
      <c r="CQ355" s="66" t="str">
        <f>CL355</f>
        <v>Rates changed on January 1, 2020 in UR-126</v>
      </c>
      <c r="CR355" s="40"/>
      <c r="CS355" s="50"/>
      <c r="CT355" s="40"/>
      <c r="CU355" s="45"/>
      <c r="CV355" s="66" t="str">
        <f>CQ355</f>
        <v>Rates changed on January 1, 2020 in UR-126</v>
      </c>
      <c r="CW355" s="40"/>
      <c r="CX355" s="40"/>
      <c r="CY355" s="50"/>
      <c r="CZ355" s="45"/>
      <c r="DA355" s="66" t="str">
        <f>CV355</f>
        <v>Rates changed on January 1, 2020 in UR-126</v>
      </c>
      <c r="DB355" s="40"/>
      <c r="DC355" s="46"/>
      <c r="DD355" s="40"/>
      <c r="DE355" s="50"/>
      <c r="DF355" s="66" t="str">
        <f>DA355</f>
        <v>Rates changed on January 1, 2020 in UR-126</v>
      </c>
      <c r="DG355" s="40"/>
      <c r="DH355" s="40"/>
      <c r="DI355" s="40"/>
      <c r="DK355" s="45"/>
      <c r="DL355" s="66" t="str">
        <f>DF355</f>
        <v>Rates changed on January 1, 2020 in UR-126</v>
      </c>
      <c r="DM355" s="40"/>
      <c r="DN355" s="40"/>
      <c r="DO355" s="66"/>
      <c r="DP355" s="40"/>
      <c r="DQ355" s="40"/>
      <c r="DR355" s="54" t="str">
        <f>DL355</f>
        <v>Rates changed on January 1, 2020 in UR-126</v>
      </c>
      <c r="DS355" s="66"/>
      <c r="DT355" s="50"/>
      <c r="DU355" s="46"/>
      <c r="DV355" s="40"/>
      <c r="DW355" s="66"/>
      <c r="DX355" s="67" t="str">
        <f>DR355</f>
        <v>Rates changed on January 1, 2020 in UR-126</v>
      </c>
      <c r="DY355" s="50"/>
      <c r="DZ355" s="66"/>
      <c r="EA355" s="40"/>
      <c r="EB355" s="67">
        <f>DS355</f>
        <v>0</v>
      </c>
      <c r="EC355" s="40"/>
      <c r="ED355" s="54" t="str">
        <f>DR355</f>
        <v>Rates changed on January 1, 2020 in UR-126</v>
      </c>
      <c r="EE355" s="41"/>
      <c r="EF355" s="41"/>
      <c r="EG355" s="65"/>
      <c r="EH355" s="50"/>
      <c r="EI355" s="40"/>
      <c r="EJ355" s="67" t="str">
        <f>DX355</f>
        <v>Rates changed on January 1, 2020 in UR-126</v>
      </c>
      <c r="EK355" s="41"/>
      <c r="EL355" s="67"/>
      <c r="EM355" s="41"/>
      <c r="EN355" s="41"/>
      <c r="EO355" s="50"/>
      <c r="EP355" s="67" t="str">
        <f>EJ355</f>
        <v>Rates changed on January 1, 2020 in UR-126</v>
      </c>
      <c r="EQ355" s="38"/>
      <c r="ER355" s="38"/>
      <c r="ES355" s="38"/>
      <c r="ET355" s="67"/>
      <c r="EU355" s="41"/>
      <c r="EV355" s="83" t="str">
        <f>EP355</f>
        <v>Rates changed on January 1, 2020 in UR-126</v>
      </c>
      <c r="EW355" s="38"/>
      <c r="EX355" s="67"/>
      <c r="EY355" s="50"/>
      <c r="EZ355" s="38"/>
      <c r="FA355" s="41"/>
      <c r="FB355" s="67" t="str">
        <f>EV355</f>
        <v>Rates changed on January 1, 2020 in UR-126</v>
      </c>
      <c r="FC355" s="38"/>
      <c r="FD355" s="50"/>
      <c r="FE355" s="38"/>
      <c r="FF355" s="67"/>
      <c r="FG355" s="41"/>
      <c r="FH355" s="83" t="str">
        <f>FB355</f>
        <v>Rates changed on January 1, 2020 in UR-126</v>
      </c>
      <c r="FI355" s="50"/>
      <c r="FJ355" s="67"/>
      <c r="FK355" s="38"/>
      <c r="FL355" s="38"/>
      <c r="FM355" s="48"/>
      <c r="FN355" s="32"/>
      <c r="FO355" s="32"/>
    </row>
    <row r="356" spans="1:171" ht="15" x14ac:dyDescent="0.2">
      <c r="A356" s="51" t="str">
        <f t="shared" ref="A356:A372" si="1885">CONCATENATE(C356,B356)</f>
        <v>12020</v>
      </c>
      <c r="B356" s="73">
        <v>2020</v>
      </c>
      <c r="C356" s="73">
        <v>1</v>
      </c>
      <c r="D356" s="27"/>
      <c r="E356" s="68">
        <v>0.55889999999999995</v>
      </c>
      <c r="F356" s="69">
        <v>0.25469999999999998</v>
      </c>
      <c r="G356" s="63">
        <f t="shared" ref="G356:G391" si="1886">0.0886+0.0253+0.0003+0.0009</f>
        <v>0.11509999999999999</v>
      </c>
      <c r="H356" s="63">
        <f t="shared" ref="H356:H361" si="1887">(F356+G356)</f>
        <v>0.36979999999999996</v>
      </c>
      <c r="I356" s="63"/>
      <c r="J356" s="68">
        <v>0.55889999999999995</v>
      </c>
      <c r="K356" s="63">
        <f t="shared" ref="K356:K361" si="1888">+F356</f>
        <v>0.25469999999999998</v>
      </c>
      <c r="L356" s="63">
        <f t="shared" ref="L356:L391" si="1889">0.0886+0.0253+0.0003+0.0009</f>
        <v>0.11509999999999999</v>
      </c>
      <c r="M356" s="63">
        <f t="shared" ref="M356:M361" si="1890">(K356+L356)</f>
        <v>0.36979999999999996</v>
      </c>
      <c r="N356" s="63"/>
      <c r="O356" s="68">
        <v>0.98629999999999995</v>
      </c>
      <c r="P356" s="63">
        <f t="shared" ref="P356:P361" si="1891">+F356</f>
        <v>0.25469999999999998</v>
      </c>
      <c r="Q356" s="63">
        <f t="shared" ref="Q356:Q391" si="1892">0.1023+0.0253+0.0003+0.0009</f>
        <v>0.1288</v>
      </c>
      <c r="R356" s="63">
        <f t="shared" ref="R356:R361" si="1893">(P356+Q356)</f>
        <v>0.38349999999999995</v>
      </c>
      <c r="S356" s="63"/>
      <c r="T356" s="68">
        <v>4.9314999999999998</v>
      </c>
      <c r="U356" s="63">
        <f t="shared" ref="U356:U361" si="1894">+P356</f>
        <v>0.25469999999999998</v>
      </c>
      <c r="V356" s="63">
        <f t="shared" ref="V356:V391" si="1895">0.078+0.0253+0.0003+0.0009</f>
        <v>0.1045</v>
      </c>
      <c r="W356" s="63">
        <f t="shared" ref="W356:W361" si="1896">(U356+V356)</f>
        <v>0.35919999999999996</v>
      </c>
      <c r="X356" s="63"/>
      <c r="Y356" s="68">
        <v>21.5671</v>
      </c>
      <c r="Z356" s="63">
        <v>0.14749999999999999</v>
      </c>
      <c r="AA356" s="63">
        <f t="shared" ref="AA356:AA361" si="1897">+U356</f>
        <v>0.25469999999999998</v>
      </c>
      <c r="AB356" s="63">
        <f t="shared" ref="AB356:AB391" si="1898">0.0377+0.0253+0.0003+0.0009</f>
        <v>6.4199999999999993E-2</v>
      </c>
      <c r="AC356" s="63">
        <f t="shared" ref="AC356:AC361" si="1899">(AA356+AB356)</f>
        <v>0.31889999999999996</v>
      </c>
      <c r="AD356" s="63"/>
      <c r="AE356" s="68">
        <v>5.1288</v>
      </c>
      <c r="AF356" s="69">
        <v>0.1913</v>
      </c>
      <c r="AG356" s="63">
        <f t="shared" ref="AG356:AG391" si="1900">0.078+0.0253+0.0003</f>
        <v>0.1036</v>
      </c>
      <c r="AH356" s="63">
        <f t="shared" ref="AH356:AH361" si="1901">(AF356+AG356)</f>
        <v>0.2949</v>
      </c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8">
        <v>21.5671</v>
      </c>
      <c r="BC356" s="63">
        <f t="shared" ref="BC356:BC391" si="1902">Z356</f>
        <v>0.14749999999999999</v>
      </c>
      <c r="BD356" s="63">
        <f t="shared" ref="BD356:BD391" si="1903">+AF356</f>
        <v>0.1913</v>
      </c>
      <c r="BE356" s="63">
        <f t="shared" ref="BE356:BE391" si="1904">0.0377+0.0253+0.0003</f>
        <v>6.3299999999999995E-2</v>
      </c>
      <c r="BF356" s="63">
        <f t="shared" ref="BF356:BF361" si="1905">(BD356+BE356)</f>
        <v>0.25459999999999999</v>
      </c>
      <c r="BG356" s="63"/>
      <c r="BH356" s="68">
        <v>122.0384</v>
      </c>
      <c r="BI356" s="63">
        <v>0.1</v>
      </c>
      <c r="BJ356" s="63">
        <f t="shared" ref="BJ356:BJ361" si="1906">+BD356</f>
        <v>0.1913</v>
      </c>
      <c r="BK356" s="63">
        <f t="shared" ref="BK356:BK391" si="1907">0.0235+0.0253+0.0003</f>
        <v>4.9099999999999998E-2</v>
      </c>
      <c r="BL356" s="63">
        <f t="shared" ref="BL356:BL361" si="1908">(BJ356+BK356)</f>
        <v>0.2404</v>
      </c>
      <c r="BM356" s="63"/>
      <c r="BN356" s="125" t="s">
        <v>48</v>
      </c>
      <c r="BO356" s="125"/>
      <c r="BP356" s="125"/>
      <c r="BQ356" s="125"/>
      <c r="BR356" s="125"/>
      <c r="BS356" s="63"/>
      <c r="BT356" s="131" t="s">
        <v>30</v>
      </c>
      <c r="BU356" s="131"/>
      <c r="BV356" s="131"/>
      <c r="BW356" s="131"/>
      <c r="BX356" s="131"/>
      <c r="BY356" s="79"/>
      <c r="BZ356" s="68">
        <v>5.1288</v>
      </c>
      <c r="CA356" s="63">
        <v>0</v>
      </c>
      <c r="CB356" s="63">
        <f t="shared" ref="CB356:CB361" si="1909">+BJ356</f>
        <v>0.1913</v>
      </c>
      <c r="CC356" s="63">
        <f t="shared" ref="CC356:CC391" si="1910">0.078+0.0253+0.0003</f>
        <v>0.1036</v>
      </c>
      <c r="CD356" s="63">
        <f t="shared" ref="CD356:CD361" si="1911">CB356+CC356</f>
        <v>0.2949</v>
      </c>
      <c r="CE356" s="71"/>
      <c r="CF356" s="68">
        <v>230.16990000000001</v>
      </c>
      <c r="CG356" s="63">
        <v>6.6199999999999995E-2</v>
      </c>
      <c r="CH356" s="63">
        <f t="shared" ref="CH356:CH361" si="1912">CB356</f>
        <v>0.1913</v>
      </c>
      <c r="CI356" s="63">
        <f t="shared" ref="CI356:CI391" si="1913">0.0124+0.0033+0.0003</f>
        <v>1.6E-2</v>
      </c>
      <c r="CJ356" s="63">
        <f t="shared" ref="CJ356:CJ361" si="1914">CH356+CI356</f>
        <v>0.20729999999999998</v>
      </c>
      <c r="CK356" s="71"/>
      <c r="CL356" s="132" t="s">
        <v>44</v>
      </c>
      <c r="CM356" s="132"/>
      <c r="CN356" s="132"/>
      <c r="CO356" s="132"/>
      <c r="CP356" s="80"/>
      <c r="CQ356" s="68">
        <v>2.1040999999999999</v>
      </c>
      <c r="CR356" s="63">
        <f t="shared" ref="CR356:CR361" si="1915">+CM356</f>
        <v>0</v>
      </c>
      <c r="CS356" s="63">
        <f t="shared" ref="CS356:CS391" si="1916">0.1023+0.0003</f>
        <v>0.1026</v>
      </c>
      <c r="CT356" s="63">
        <f t="shared" ref="CT356:CT361" si="1917">(CR356+CS356)</f>
        <v>0.1026</v>
      </c>
      <c r="CU356" s="71"/>
      <c r="CV356" s="132" t="s">
        <v>44</v>
      </c>
      <c r="CW356" s="132"/>
      <c r="CX356" s="132"/>
      <c r="CY356" s="132"/>
      <c r="CZ356" s="71"/>
      <c r="DA356" s="68">
        <v>6.0492999999999997</v>
      </c>
      <c r="DB356" s="63">
        <f t="shared" ref="DB356:DB361" si="1918">+CW356</f>
        <v>0</v>
      </c>
      <c r="DC356" s="68">
        <f t="shared" ref="DC356:DC391" si="1919">0.078+0.0003</f>
        <v>7.8299999999999995E-2</v>
      </c>
      <c r="DD356" s="63">
        <f t="shared" ref="DD356:DD361" si="1920">(DB356+DC356)</f>
        <v>7.8299999999999995E-2</v>
      </c>
      <c r="DE356" s="63"/>
      <c r="DF356" s="132" t="s">
        <v>44</v>
      </c>
      <c r="DG356" s="132"/>
      <c r="DH356" s="132"/>
      <c r="DI356" s="132"/>
      <c r="DJ356" s="132"/>
      <c r="DK356" s="71"/>
      <c r="DL356" s="68">
        <v>22.4876</v>
      </c>
      <c r="DM356" s="63">
        <f t="shared" ref="DM356:DM391" si="1921">DM354</f>
        <v>0.14749999999999999</v>
      </c>
      <c r="DN356" s="63">
        <f t="shared" ref="DN356:DN361" si="1922">+DH356</f>
        <v>0</v>
      </c>
      <c r="DO356" s="63">
        <f t="shared" ref="DO356:DO391" si="1923">0.0377+0.0003</f>
        <v>3.7999999999999999E-2</v>
      </c>
      <c r="DP356" s="63">
        <f t="shared" ref="DP356:DP361" si="1924">(DN356+DO356)</f>
        <v>3.7999999999999999E-2</v>
      </c>
      <c r="DQ356" s="63"/>
      <c r="DR356" s="132" t="s">
        <v>44</v>
      </c>
      <c r="DS356" s="132"/>
      <c r="DT356" s="132"/>
      <c r="DU356" s="132"/>
      <c r="DV356" s="132"/>
      <c r="DW356" s="71"/>
      <c r="DX356" s="68">
        <v>122.9589</v>
      </c>
      <c r="DY356" s="63">
        <f t="shared" ref="DY356:DZ358" si="1925">+DS356</f>
        <v>0</v>
      </c>
      <c r="DZ356" s="63">
        <f t="shared" si="1925"/>
        <v>0</v>
      </c>
      <c r="EA356" s="63">
        <f t="shared" ref="EA356:EA391" si="1926">0.0235+0.0003</f>
        <v>2.3800000000000002E-2</v>
      </c>
      <c r="EB356" s="63">
        <f t="shared" ref="EB356:EB361" si="1927">(DZ356+EA356)</f>
        <v>2.3800000000000002E-2</v>
      </c>
      <c r="EC356" s="63"/>
      <c r="ED356" s="125" t="s">
        <v>48</v>
      </c>
      <c r="EE356" s="125"/>
      <c r="EF356" s="125"/>
      <c r="EG356" s="125"/>
      <c r="EH356" s="125"/>
      <c r="EI356" s="63"/>
      <c r="EJ356" s="131" t="s">
        <v>30</v>
      </c>
      <c r="EK356" s="131"/>
      <c r="EL356" s="131"/>
      <c r="EM356" s="131"/>
      <c r="EN356" s="131"/>
      <c r="EO356" s="79"/>
      <c r="EP356" s="68">
        <v>2.1040999999999999</v>
      </c>
      <c r="EQ356" s="63">
        <v>0</v>
      </c>
      <c r="ER356" s="63">
        <v>0</v>
      </c>
      <c r="ES356" s="63">
        <f t="shared" ref="ES356:ES391" si="1928">0.1023+0.0003</f>
        <v>0.1026</v>
      </c>
      <c r="ET356" s="63">
        <f t="shared" ref="ET356:ET361" si="1929">ER356+ES356</f>
        <v>0.1026</v>
      </c>
      <c r="EU356" s="79"/>
      <c r="EV356" s="68">
        <f t="shared" ref="EV356:EV361" si="1930">BZ356+0.9205</f>
        <v>6.0492999999999997</v>
      </c>
      <c r="EW356" s="63">
        <v>0</v>
      </c>
      <c r="EX356" s="63">
        <v>0</v>
      </c>
      <c r="EY356" s="63">
        <f t="shared" ref="EY356:EY391" si="1931">0.078+0.0003</f>
        <v>7.8299999999999995E-2</v>
      </c>
      <c r="EZ356" s="63">
        <f t="shared" ref="EZ356:EZ361" si="1932">EX356+EY356</f>
        <v>7.8299999999999995E-2</v>
      </c>
      <c r="FA356" s="79"/>
      <c r="FB356" s="68">
        <f t="shared" ref="FB356:FB361" si="1933">CF356+0.9205</f>
        <v>231.09040000000002</v>
      </c>
      <c r="FC356" s="63">
        <f t="shared" ref="FC356:FC361" si="1934">CG356</f>
        <v>6.6199999999999995E-2</v>
      </c>
      <c r="FD356" s="63">
        <v>0</v>
      </c>
      <c r="FE356" s="63">
        <f t="shared" ref="FE356:FE391" si="1935">0.0124+0.0003</f>
        <v>1.2699999999999999E-2</v>
      </c>
      <c r="FF356" s="63">
        <f t="shared" ref="FF356:FF361" si="1936">FD356+FE356</f>
        <v>1.2699999999999999E-2</v>
      </c>
      <c r="FG356" s="79"/>
      <c r="FH356" s="68">
        <v>122.9589</v>
      </c>
      <c r="FI356" s="63">
        <v>0.1</v>
      </c>
      <c r="FJ356" s="63">
        <v>0</v>
      </c>
      <c r="FK356" s="63">
        <f t="shared" ref="FK356:FK391" si="1937">0.0235+0.0003</f>
        <v>2.3800000000000002E-2</v>
      </c>
      <c r="FL356" s="63">
        <f t="shared" ref="FL356:FL361" si="1938">FJ356+FK356</f>
        <v>2.3800000000000002E-2</v>
      </c>
      <c r="FM356" s="79"/>
      <c r="FN356" s="73">
        <f t="shared" ref="FN356:FN391" si="1939">+C356</f>
        <v>1</v>
      </c>
      <c r="FO356" s="73">
        <f t="shared" ref="FO356:FO391" si="1940">+B356</f>
        <v>2020</v>
      </c>
    </row>
    <row r="357" spans="1:171" ht="15" x14ac:dyDescent="0.2">
      <c r="A357" s="51" t="str">
        <f t="shared" si="1885"/>
        <v>22020</v>
      </c>
      <c r="B357" s="32">
        <v>2020</v>
      </c>
      <c r="C357" s="32">
        <f t="shared" ref="C357:C367" si="1941">C356+1</f>
        <v>2</v>
      </c>
      <c r="D357" s="27"/>
      <c r="E357" s="29">
        <v>0.55889999999999995</v>
      </c>
      <c r="F357" s="52">
        <v>0.26440000000000002</v>
      </c>
      <c r="G357" s="27">
        <f t="shared" si="1886"/>
        <v>0.11509999999999999</v>
      </c>
      <c r="H357" s="27">
        <f t="shared" si="1887"/>
        <v>0.3795</v>
      </c>
      <c r="I357" s="27"/>
      <c r="J357" s="29">
        <v>0.55889999999999995</v>
      </c>
      <c r="K357" s="27">
        <f t="shared" si="1888"/>
        <v>0.26440000000000002</v>
      </c>
      <c r="L357" s="27">
        <f t="shared" si="1889"/>
        <v>0.11509999999999999</v>
      </c>
      <c r="M357" s="27">
        <f t="shared" si="1890"/>
        <v>0.3795</v>
      </c>
      <c r="N357" s="27"/>
      <c r="O357" s="29">
        <v>0.98629999999999995</v>
      </c>
      <c r="P357" s="27">
        <f t="shared" si="1891"/>
        <v>0.26440000000000002</v>
      </c>
      <c r="Q357" s="27">
        <f t="shared" si="1892"/>
        <v>0.1288</v>
      </c>
      <c r="R357" s="27">
        <f t="shared" si="1893"/>
        <v>0.39319999999999999</v>
      </c>
      <c r="S357" s="27"/>
      <c r="T357" s="29">
        <v>4.9314999999999998</v>
      </c>
      <c r="U357" s="27">
        <f t="shared" si="1894"/>
        <v>0.26440000000000002</v>
      </c>
      <c r="V357" s="27">
        <f t="shared" si="1895"/>
        <v>0.1045</v>
      </c>
      <c r="W357" s="27">
        <f t="shared" si="1896"/>
        <v>0.36890000000000001</v>
      </c>
      <c r="X357" s="27"/>
      <c r="Y357" s="29">
        <v>21.5671</v>
      </c>
      <c r="Z357" s="27">
        <v>0.14749999999999999</v>
      </c>
      <c r="AA357" s="27">
        <f t="shared" si="1897"/>
        <v>0.26440000000000002</v>
      </c>
      <c r="AB357" s="27">
        <f t="shared" si="1898"/>
        <v>6.4199999999999993E-2</v>
      </c>
      <c r="AC357" s="27">
        <f t="shared" si="1899"/>
        <v>0.3286</v>
      </c>
      <c r="AD357" s="27"/>
      <c r="AE357" s="29">
        <v>5.1288</v>
      </c>
      <c r="AF357" s="52">
        <v>0.20960000000000001</v>
      </c>
      <c r="AG357" s="27">
        <f t="shared" si="1900"/>
        <v>0.1036</v>
      </c>
      <c r="AH357" s="27">
        <f t="shared" si="1901"/>
        <v>0.31320000000000003</v>
      </c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9">
        <v>21.5671</v>
      </c>
      <c r="BC357" s="27">
        <f t="shared" si="1902"/>
        <v>0.14749999999999999</v>
      </c>
      <c r="BD357" s="27">
        <f t="shared" si="1903"/>
        <v>0.20960000000000001</v>
      </c>
      <c r="BE357" s="27">
        <f t="shared" si="1904"/>
        <v>6.3299999999999995E-2</v>
      </c>
      <c r="BF357" s="27">
        <f t="shared" si="1905"/>
        <v>0.27290000000000003</v>
      </c>
      <c r="BG357" s="27"/>
      <c r="BH357" s="29">
        <v>122.0384</v>
      </c>
      <c r="BI357" s="27">
        <v>0.1</v>
      </c>
      <c r="BJ357" s="27">
        <f t="shared" si="1906"/>
        <v>0.20960000000000001</v>
      </c>
      <c r="BK357" s="27">
        <f t="shared" si="1907"/>
        <v>4.9099999999999998E-2</v>
      </c>
      <c r="BL357" s="27">
        <f t="shared" si="1908"/>
        <v>0.25869999999999999</v>
      </c>
      <c r="BM357" s="27"/>
      <c r="BN357" s="27"/>
      <c r="BO357" s="27"/>
      <c r="BP357" s="27"/>
      <c r="BQ357" s="27"/>
      <c r="BR357" s="27"/>
      <c r="BS357" s="27"/>
      <c r="BT357" s="127" t="s">
        <v>30</v>
      </c>
      <c r="BU357" s="127"/>
      <c r="BV357" s="127"/>
      <c r="BW357" s="127"/>
      <c r="BX357" s="127"/>
      <c r="BY357" s="31"/>
      <c r="BZ357" s="29">
        <v>5.1288</v>
      </c>
      <c r="CA357" s="27">
        <v>0</v>
      </c>
      <c r="CB357" s="27">
        <f t="shared" si="1909"/>
        <v>0.20960000000000001</v>
      </c>
      <c r="CC357" s="27">
        <f t="shared" si="1910"/>
        <v>0.1036</v>
      </c>
      <c r="CD357" s="27">
        <f t="shared" si="1911"/>
        <v>0.31320000000000003</v>
      </c>
      <c r="CE357" s="28"/>
      <c r="CF357" s="29">
        <v>230.16990000000001</v>
      </c>
      <c r="CG357" s="27">
        <v>6.6199999999999995E-2</v>
      </c>
      <c r="CH357" s="27">
        <f t="shared" si="1912"/>
        <v>0.20960000000000001</v>
      </c>
      <c r="CI357" s="27">
        <f t="shared" si="1913"/>
        <v>1.6E-2</v>
      </c>
      <c r="CJ357" s="27">
        <f t="shared" si="1914"/>
        <v>0.22560000000000002</v>
      </c>
      <c r="CK357" s="28"/>
      <c r="CL357" s="126" t="s">
        <v>44</v>
      </c>
      <c r="CM357" s="126"/>
      <c r="CN357" s="126"/>
      <c r="CO357" s="126"/>
      <c r="CP357" s="81"/>
      <c r="CQ357" s="29">
        <v>2.1040999999999999</v>
      </c>
      <c r="CR357" s="27">
        <f t="shared" si="1915"/>
        <v>0</v>
      </c>
      <c r="CS357" s="27">
        <f t="shared" si="1916"/>
        <v>0.1026</v>
      </c>
      <c r="CT357" s="27">
        <f t="shared" si="1917"/>
        <v>0.1026</v>
      </c>
      <c r="CU357" s="28"/>
      <c r="CV357" s="126" t="s">
        <v>44</v>
      </c>
      <c r="CW357" s="126"/>
      <c r="CX357" s="126"/>
      <c r="CY357" s="126"/>
      <c r="CZ357" s="28"/>
      <c r="DA357" s="29">
        <v>6.0492999999999997</v>
      </c>
      <c r="DB357" s="27">
        <f t="shared" si="1918"/>
        <v>0</v>
      </c>
      <c r="DC357" s="29">
        <f t="shared" si="1919"/>
        <v>7.8299999999999995E-2</v>
      </c>
      <c r="DD357" s="27">
        <f t="shared" si="1920"/>
        <v>7.8299999999999995E-2</v>
      </c>
      <c r="DE357" s="27"/>
      <c r="DF357" s="126" t="s">
        <v>44</v>
      </c>
      <c r="DG357" s="126"/>
      <c r="DH357" s="126"/>
      <c r="DI357" s="126"/>
      <c r="DJ357" s="126"/>
      <c r="DK357" s="28"/>
      <c r="DL357" s="29">
        <v>22.4876</v>
      </c>
      <c r="DM357" s="27">
        <f t="shared" si="1921"/>
        <v>0</v>
      </c>
      <c r="DN357" s="27">
        <f t="shared" si="1922"/>
        <v>0</v>
      </c>
      <c r="DO357" s="27">
        <f t="shared" si="1923"/>
        <v>3.7999999999999999E-2</v>
      </c>
      <c r="DP357" s="27">
        <f t="shared" si="1924"/>
        <v>3.7999999999999999E-2</v>
      </c>
      <c r="DQ357" s="27"/>
      <c r="DR357" s="126" t="s">
        <v>44</v>
      </c>
      <c r="DS357" s="126"/>
      <c r="DT357" s="126"/>
      <c r="DU357" s="126"/>
      <c r="DV357" s="126"/>
      <c r="DW357" s="28"/>
      <c r="DX357" s="29">
        <v>122.9589</v>
      </c>
      <c r="DY357" s="27">
        <f t="shared" si="1925"/>
        <v>0</v>
      </c>
      <c r="DZ357" s="27">
        <f t="shared" si="1925"/>
        <v>0</v>
      </c>
      <c r="EA357" s="27">
        <f t="shared" si="1926"/>
        <v>2.3800000000000002E-2</v>
      </c>
      <c r="EB357" s="27">
        <f t="shared" si="1927"/>
        <v>2.3800000000000002E-2</v>
      </c>
      <c r="EC357" s="27"/>
      <c r="ED357" s="27"/>
      <c r="EE357" s="27"/>
      <c r="EF357" s="27"/>
      <c r="EG357" s="27"/>
      <c r="EH357" s="27"/>
      <c r="EI357" s="27"/>
      <c r="EJ357" s="127" t="s">
        <v>30</v>
      </c>
      <c r="EK357" s="127"/>
      <c r="EL357" s="127"/>
      <c r="EM357" s="127"/>
      <c r="EN357" s="127"/>
      <c r="EO357" s="31"/>
      <c r="EP357" s="29">
        <v>2.1040999999999999</v>
      </c>
      <c r="EQ357" s="27">
        <v>0</v>
      </c>
      <c r="ER357" s="27">
        <v>0</v>
      </c>
      <c r="ES357" s="27">
        <f t="shared" si="1928"/>
        <v>0.1026</v>
      </c>
      <c r="ET357" s="27">
        <f t="shared" si="1929"/>
        <v>0.1026</v>
      </c>
      <c r="EU357" s="31"/>
      <c r="EV357" s="29">
        <f t="shared" si="1930"/>
        <v>6.0492999999999997</v>
      </c>
      <c r="EW357" s="27">
        <v>0</v>
      </c>
      <c r="EX357" s="27">
        <v>0</v>
      </c>
      <c r="EY357" s="27">
        <f t="shared" si="1931"/>
        <v>7.8299999999999995E-2</v>
      </c>
      <c r="EZ357" s="27">
        <f t="shared" si="1932"/>
        <v>7.8299999999999995E-2</v>
      </c>
      <c r="FA357" s="31"/>
      <c r="FB357" s="29">
        <f t="shared" si="1933"/>
        <v>231.09040000000002</v>
      </c>
      <c r="FC357" s="27">
        <f t="shared" si="1934"/>
        <v>6.6199999999999995E-2</v>
      </c>
      <c r="FD357" s="27">
        <v>0</v>
      </c>
      <c r="FE357" s="27">
        <f t="shared" si="1935"/>
        <v>1.2699999999999999E-2</v>
      </c>
      <c r="FF357" s="27">
        <f t="shared" si="1936"/>
        <v>1.2699999999999999E-2</v>
      </c>
      <c r="FG357" s="31"/>
      <c r="FH357" s="29">
        <v>122.9589</v>
      </c>
      <c r="FI357" s="27">
        <v>0.1</v>
      </c>
      <c r="FJ357" s="27">
        <v>0</v>
      </c>
      <c r="FK357" s="27">
        <f t="shared" si="1937"/>
        <v>2.3800000000000002E-2</v>
      </c>
      <c r="FL357" s="27">
        <f t="shared" si="1938"/>
        <v>2.3800000000000002E-2</v>
      </c>
      <c r="FM357" s="31"/>
      <c r="FN357" s="32">
        <f t="shared" si="1939"/>
        <v>2</v>
      </c>
      <c r="FO357" s="32">
        <f t="shared" si="1940"/>
        <v>2020</v>
      </c>
    </row>
    <row r="358" spans="1:171" ht="15" x14ac:dyDescent="0.2">
      <c r="A358" s="51" t="str">
        <f t="shared" si="1885"/>
        <v>32020</v>
      </c>
      <c r="B358" s="32">
        <v>2020</v>
      </c>
      <c r="C358" s="32">
        <f t="shared" si="1941"/>
        <v>3</v>
      </c>
      <c r="D358" s="27"/>
      <c r="E358" s="29">
        <v>0.55889999999999995</v>
      </c>
      <c r="F358" s="52">
        <v>0.34470000000000001</v>
      </c>
      <c r="G358" s="27">
        <f t="shared" si="1886"/>
        <v>0.11509999999999999</v>
      </c>
      <c r="H358" s="27">
        <f t="shared" si="1887"/>
        <v>0.45979999999999999</v>
      </c>
      <c r="I358" s="27"/>
      <c r="J358" s="29">
        <v>0.55889999999999995</v>
      </c>
      <c r="K358" s="27">
        <f t="shared" si="1888"/>
        <v>0.34470000000000001</v>
      </c>
      <c r="L358" s="27">
        <f t="shared" si="1889"/>
        <v>0.11509999999999999</v>
      </c>
      <c r="M358" s="27">
        <f t="shared" si="1890"/>
        <v>0.45979999999999999</v>
      </c>
      <c r="N358" s="27"/>
      <c r="O358" s="29">
        <v>0.98629999999999995</v>
      </c>
      <c r="P358" s="27">
        <f t="shared" si="1891"/>
        <v>0.34470000000000001</v>
      </c>
      <c r="Q358" s="27">
        <f t="shared" si="1892"/>
        <v>0.1288</v>
      </c>
      <c r="R358" s="27">
        <f t="shared" si="1893"/>
        <v>0.47350000000000003</v>
      </c>
      <c r="S358" s="27"/>
      <c r="T358" s="29">
        <v>4.9314999999999998</v>
      </c>
      <c r="U358" s="27">
        <f t="shared" si="1894"/>
        <v>0.34470000000000001</v>
      </c>
      <c r="V358" s="27">
        <f t="shared" si="1895"/>
        <v>0.1045</v>
      </c>
      <c r="W358" s="27">
        <f t="shared" si="1896"/>
        <v>0.44919999999999999</v>
      </c>
      <c r="X358" s="27"/>
      <c r="Y358" s="29">
        <v>21.5671</v>
      </c>
      <c r="Z358" s="27">
        <v>0.14749999999999999</v>
      </c>
      <c r="AA358" s="27">
        <f t="shared" si="1897"/>
        <v>0.34470000000000001</v>
      </c>
      <c r="AB358" s="27">
        <f t="shared" si="1898"/>
        <v>6.4199999999999993E-2</v>
      </c>
      <c r="AC358" s="27">
        <f t="shared" si="1899"/>
        <v>0.40889999999999999</v>
      </c>
      <c r="AD358" s="27"/>
      <c r="AE358" s="29">
        <v>5.1288</v>
      </c>
      <c r="AF358" s="52">
        <v>0.27610000000000001</v>
      </c>
      <c r="AG358" s="27">
        <f t="shared" si="1900"/>
        <v>0.1036</v>
      </c>
      <c r="AH358" s="27">
        <f t="shared" si="1901"/>
        <v>0.37970000000000004</v>
      </c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9">
        <v>21.5671</v>
      </c>
      <c r="BC358" s="27">
        <f t="shared" si="1902"/>
        <v>0.14749999999999999</v>
      </c>
      <c r="BD358" s="27">
        <f t="shared" si="1903"/>
        <v>0.27610000000000001</v>
      </c>
      <c r="BE358" s="27">
        <f t="shared" si="1904"/>
        <v>6.3299999999999995E-2</v>
      </c>
      <c r="BF358" s="27">
        <f t="shared" si="1905"/>
        <v>0.33940000000000003</v>
      </c>
      <c r="BG358" s="27"/>
      <c r="BH358" s="29">
        <v>122.0384</v>
      </c>
      <c r="BI358" s="27">
        <v>0.1</v>
      </c>
      <c r="BJ358" s="27">
        <f t="shared" si="1906"/>
        <v>0.27610000000000001</v>
      </c>
      <c r="BK358" s="27">
        <f t="shared" si="1907"/>
        <v>4.9099999999999998E-2</v>
      </c>
      <c r="BL358" s="27">
        <f t="shared" si="1908"/>
        <v>0.32519999999999999</v>
      </c>
      <c r="BM358" s="27"/>
      <c r="BN358" s="27"/>
      <c r="BO358" s="27"/>
      <c r="BP358" s="27"/>
      <c r="BQ358" s="27"/>
      <c r="BR358" s="27"/>
      <c r="BS358" s="27"/>
      <c r="BT358" s="127" t="s">
        <v>30</v>
      </c>
      <c r="BU358" s="127"/>
      <c r="BV358" s="127"/>
      <c r="BW358" s="127"/>
      <c r="BX358" s="127"/>
      <c r="BY358" s="31"/>
      <c r="BZ358" s="29">
        <v>5.1288</v>
      </c>
      <c r="CA358" s="27">
        <v>0</v>
      </c>
      <c r="CB358" s="27">
        <f t="shared" si="1909"/>
        <v>0.27610000000000001</v>
      </c>
      <c r="CC358" s="27">
        <f t="shared" si="1910"/>
        <v>0.1036</v>
      </c>
      <c r="CD358" s="27">
        <f t="shared" si="1911"/>
        <v>0.37970000000000004</v>
      </c>
      <c r="CE358" s="28"/>
      <c r="CF358" s="29">
        <v>230.16990000000001</v>
      </c>
      <c r="CG358" s="27">
        <v>6.6199999999999995E-2</v>
      </c>
      <c r="CH358" s="27">
        <f t="shared" si="1912"/>
        <v>0.27610000000000001</v>
      </c>
      <c r="CI358" s="27">
        <f t="shared" si="1913"/>
        <v>1.6E-2</v>
      </c>
      <c r="CJ358" s="27">
        <f t="shared" si="1914"/>
        <v>0.29210000000000003</v>
      </c>
      <c r="CK358" s="28"/>
      <c r="CL358" s="126" t="s">
        <v>44</v>
      </c>
      <c r="CM358" s="126"/>
      <c r="CN358" s="126"/>
      <c r="CO358" s="126"/>
      <c r="CP358" s="81"/>
      <c r="CQ358" s="29">
        <v>2.1040999999999999</v>
      </c>
      <c r="CR358" s="27">
        <f t="shared" si="1915"/>
        <v>0</v>
      </c>
      <c r="CS358" s="27">
        <f t="shared" si="1916"/>
        <v>0.1026</v>
      </c>
      <c r="CT358" s="27">
        <f t="shared" si="1917"/>
        <v>0.1026</v>
      </c>
      <c r="CU358" s="28"/>
      <c r="CV358" s="126" t="s">
        <v>44</v>
      </c>
      <c r="CW358" s="126"/>
      <c r="CX358" s="126"/>
      <c r="CY358" s="126"/>
      <c r="CZ358" s="28"/>
      <c r="DA358" s="29">
        <v>6.0492999999999997</v>
      </c>
      <c r="DB358" s="27">
        <f t="shared" si="1918"/>
        <v>0</v>
      </c>
      <c r="DC358" s="29">
        <f t="shared" si="1919"/>
        <v>7.8299999999999995E-2</v>
      </c>
      <c r="DD358" s="27">
        <f t="shared" si="1920"/>
        <v>7.8299999999999995E-2</v>
      </c>
      <c r="DE358" s="27"/>
      <c r="DF358" s="126" t="s">
        <v>44</v>
      </c>
      <c r="DG358" s="126"/>
      <c r="DH358" s="126"/>
      <c r="DI358" s="126"/>
      <c r="DJ358" s="126"/>
      <c r="DK358" s="28"/>
      <c r="DL358" s="29">
        <v>22.4876</v>
      </c>
      <c r="DM358" s="27">
        <f t="shared" si="1921"/>
        <v>0.14749999999999999</v>
      </c>
      <c r="DN358" s="27">
        <f t="shared" si="1922"/>
        <v>0</v>
      </c>
      <c r="DO358" s="27">
        <f t="shared" si="1923"/>
        <v>3.7999999999999999E-2</v>
      </c>
      <c r="DP358" s="27">
        <f t="shared" si="1924"/>
        <v>3.7999999999999999E-2</v>
      </c>
      <c r="DQ358" s="27"/>
      <c r="DR358" s="126" t="s">
        <v>44</v>
      </c>
      <c r="DS358" s="126"/>
      <c r="DT358" s="126"/>
      <c r="DU358" s="126"/>
      <c r="DV358" s="126"/>
      <c r="DW358" s="28"/>
      <c r="DX358" s="29">
        <v>122.9589</v>
      </c>
      <c r="DY358" s="27">
        <f t="shared" si="1925"/>
        <v>0</v>
      </c>
      <c r="DZ358" s="27">
        <f t="shared" si="1925"/>
        <v>0</v>
      </c>
      <c r="EA358" s="27">
        <f t="shared" si="1926"/>
        <v>2.3800000000000002E-2</v>
      </c>
      <c r="EB358" s="27">
        <f t="shared" si="1927"/>
        <v>2.3800000000000002E-2</v>
      </c>
      <c r="EC358" s="27"/>
      <c r="ED358" s="27"/>
      <c r="EE358" s="27"/>
      <c r="EF358" s="27"/>
      <c r="EG358" s="27"/>
      <c r="EH358" s="27"/>
      <c r="EI358" s="27"/>
      <c r="EJ358" s="127" t="s">
        <v>30</v>
      </c>
      <c r="EK358" s="127"/>
      <c r="EL358" s="127"/>
      <c r="EM358" s="127"/>
      <c r="EN358" s="127"/>
      <c r="EO358" s="31"/>
      <c r="EP358" s="29">
        <v>2.1040999999999999</v>
      </c>
      <c r="EQ358" s="27">
        <v>0</v>
      </c>
      <c r="ER358" s="27">
        <v>0</v>
      </c>
      <c r="ES358" s="27">
        <f t="shared" si="1928"/>
        <v>0.1026</v>
      </c>
      <c r="ET358" s="27">
        <f t="shared" si="1929"/>
        <v>0.1026</v>
      </c>
      <c r="EU358" s="31"/>
      <c r="EV358" s="29">
        <f t="shared" si="1930"/>
        <v>6.0492999999999997</v>
      </c>
      <c r="EW358" s="27">
        <v>0</v>
      </c>
      <c r="EX358" s="27">
        <v>0</v>
      </c>
      <c r="EY358" s="27">
        <f t="shared" si="1931"/>
        <v>7.8299999999999995E-2</v>
      </c>
      <c r="EZ358" s="27">
        <f t="shared" si="1932"/>
        <v>7.8299999999999995E-2</v>
      </c>
      <c r="FA358" s="31"/>
      <c r="FB358" s="29">
        <f t="shared" si="1933"/>
        <v>231.09040000000002</v>
      </c>
      <c r="FC358" s="27">
        <f t="shared" si="1934"/>
        <v>6.6199999999999995E-2</v>
      </c>
      <c r="FD358" s="27">
        <v>0</v>
      </c>
      <c r="FE358" s="27">
        <f t="shared" si="1935"/>
        <v>1.2699999999999999E-2</v>
      </c>
      <c r="FF358" s="27">
        <f t="shared" si="1936"/>
        <v>1.2699999999999999E-2</v>
      </c>
      <c r="FG358" s="31"/>
      <c r="FH358" s="29">
        <v>122.9589</v>
      </c>
      <c r="FI358" s="27">
        <v>0.1</v>
      </c>
      <c r="FJ358" s="27">
        <v>0</v>
      </c>
      <c r="FK358" s="27">
        <f t="shared" si="1937"/>
        <v>2.3800000000000002E-2</v>
      </c>
      <c r="FL358" s="27">
        <f t="shared" si="1938"/>
        <v>2.3800000000000002E-2</v>
      </c>
      <c r="FM358" s="31"/>
      <c r="FN358" s="32">
        <f t="shared" si="1939"/>
        <v>3</v>
      </c>
      <c r="FO358" s="32">
        <f t="shared" si="1940"/>
        <v>2020</v>
      </c>
    </row>
    <row r="359" spans="1:171" ht="15" x14ac:dyDescent="0.2">
      <c r="A359" s="51" t="str">
        <f t="shared" si="1885"/>
        <v>42020</v>
      </c>
      <c r="B359" s="32">
        <v>2020</v>
      </c>
      <c r="C359" s="32">
        <f t="shared" si="1941"/>
        <v>4</v>
      </c>
      <c r="D359" s="27"/>
      <c r="E359" s="29">
        <v>0.55889999999999995</v>
      </c>
      <c r="F359" s="52">
        <v>0.2833</v>
      </c>
      <c r="G359" s="27">
        <f t="shared" si="1886"/>
        <v>0.11509999999999999</v>
      </c>
      <c r="H359" s="27">
        <f t="shared" si="1887"/>
        <v>0.39839999999999998</v>
      </c>
      <c r="I359" s="27"/>
      <c r="J359" s="29">
        <v>0.55889999999999995</v>
      </c>
      <c r="K359" s="27">
        <f t="shared" si="1888"/>
        <v>0.2833</v>
      </c>
      <c r="L359" s="27">
        <f t="shared" si="1889"/>
        <v>0.11509999999999999</v>
      </c>
      <c r="M359" s="27">
        <f t="shared" si="1890"/>
        <v>0.39839999999999998</v>
      </c>
      <c r="N359" s="27"/>
      <c r="O359" s="29">
        <v>0.98629999999999995</v>
      </c>
      <c r="P359" s="27">
        <f t="shared" si="1891"/>
        <v>0.2833</v>
      </c>
      <c r="Q359" s="27">
        <f t="shared" si="1892"/>
        <v>0.1288</v>
      </c>
      <c r="R359" s="27">
        <f t="shared" si="1893"/>
        <v>0.41210000000000002</v>
      </c>
      <c r="S359" s="27"/>
      <c r="T359" s="29">
        <v>4.9314999999999998</v>
      </c>
      <c r="U359" s="27">
        <f t="shared" si="1894"/>
        <v>0.2833</v>
      </c>
      <c r="V359" s="27">
        <f t="shared" si="1895"/>
        <v>0.1045</v>
      </c>
      <c r="W359" s="27">
        <f t="shared" si="1896"/>
        <v>0.38779999999999998</v>
      </c>
      <c r="X359" s="27"/>
      <c r="Y359" s="29">
        <v>21.5671</v>
      </c>
      <c r="Z359" s="27">
        <v>0.14749999999999999</v>
      </c>
      <c r="AA359" s="27">
        <f t="shared" si="1897"/>
        <v>0.2833</v>
      </c>
      <c r="AB359" s="27">
        <f t="shared" si="1898"/>
        <v>6.4199999999999993E-2</v>
      </c>
      <c r="AC359" s="27">
        <f t="shared" si="1899"/>
        <v>0.34749999999999998</v>
      </c>
      <c r="AD359" s="27"/>
      <c r="AE359" s="29">
        <v>5.1288</v>
      </c>
      <c r="AF359" s="52">
        <v>0.1827</v>
      </c>
      <c r="AG359" s="27">
        <f t="shared" si="1900"/>
        <v>0.1036</v>
      </c>
      <c r="AH359" s="27">
        <f t="shared" si="1901"/>
        <v>0.2863</v>
      </c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9">
        <v>21.5671</v>
      </c>
      <c r="BC359" s="27">
        <f t="shared" si="1902"/>
        <v>0.14749999999999999</v>
      </c>
      <c r="BD359" s="27">
        <f t="shared" si="1903"/>
        <v>0.1827</v>
      </c>
      <c r="BE359" s="27">
        <f t="shared" si="1904"/>
        <v>6.3299999999999995E-2</v>
      </c>
      <c r="BF359" s="27">
        <f t="shared" si="1905"/>
        <v>0.246</v>
      </c>
      <c r="BG359" s="27"/>
      <c r="BH359" s="29">
        <v>122.0384</v>
      </c>
      <c r="BI359" s="27">
        <v>0.1</v>
      </c>
      <c r="BJ359" s="27">
        <f t="shared" si="1906"/>
        <v>0.1827</v>
      </c>
      <c r="BK359" s="27">
        <f t="shared" si="1907"/>
        <v>4.9099999999999998E-2</v>
      </c>
      <c r="BL359" s="27">
        <f t="shared" si="1908"/>
        <v>0.23180000000000001</v>
      </c>
      <c r="BM359" s="27"/>
      <c r="BN359" s="27"/>
      <c r="BO359" s="27"/>
      <c r="BP359" s="27"/>
      <c r="BQ359" s="27"/>
      <c r="BR359" s="27"/>
      <c r="BS359" s="27"/>
      <c r="BT359" s="127" t="s">
        <v>30</v>
      </c>
      <c r="BU359" s="127"/>
      <c r="BV359" s="127"/>
      <c r="BW359" s="127"/>
      <c r="BX359" s="127"/>
      <c r="BY359" s="31"/>
      <c r="BZ359" s="29">
        <v>5.1288</v>
      </c>
      <c r="CA359" s="27">
        <v>0</v>
      </c>
      <c r="CB359" s="27">
        <f t="shared" si="1909"/>
        <v>0.1827</v>
      </c>
      <c r="CC359" s="27">
        <f t="shared" si="1910"/>
        <v>0.1036</v>
      </c>
      <c r="CD359" s="27">
        <f t="shared" si="1911"/>
        <v>0.2863</v>
      </c>
      <c r="CE359" s="28"/>
      <c r="CF359" s="29">
        <v>230.16990000000001</v>
      </c>
      <c r="CG359" s="27">
        <v>6.6199999999999995E-2</v>
      </c>
      <c r="CH359" s="27">
        <f t="shared" si="1912"/>
        <v>0.1827</v>
      </c>
      <c r="CI359" s="27">
        <f t="shared" si="1913"/>
        <v>1.6E-2</v>
      </c>
      <c r="CJ359" s="27">
        <f t="shared" si="1914"/>
        <v>0.19869999999999999</v>
      </c>
      <c r="CK359" s="28"/>
      <c r="CL359" s="126" t="s">
        <v>44</v>
      </c>
      <c r="CM359" s="126"/>
      <c r="CN359" s="126"/>
      <c r="CO359" s="126"/>
      <c r="CP359" s="81"/>
      <c r="CQ359" s="29">
        <v>2.1040999999999999</v>
      </c>
      <c r="CR359" s="27">
        <f t="shared" si="1915"/>
        <v>0</v>
      </c>
      <c r="CS359" s="27">
        <f t="shared" si="1916"/>
        <v>0.1026</v>
      </c>
      <c r="CT359" s="27">
        <f t="shared" si="1917"/>
        <v>0.1026</v>
      </c>
      <c r="CU359" s="28"/>
      <c r="CV359" s="126" t="s">
        <v>44</v>
      </c>
      <c r="CW359" s="126"/>
      <c r="CX359" s="126"/>
      <c r="CY359" s="126"/>
      <c r="CZ359" s="28"/>
      <c r="DA359" s="29">
        <v>6.0492999999999997</v>
      </c>
      <c r="DB359" s="27">
        <f t="shared" si="1918"/>
        <v>0</v>
      </c>
      <c r="DC359" s="29">
        <f t="shared" si="1919"/>
        <v>7.8299999999999995E-2</v>
      </c>
      <c r="DD359" s="27">
        <f t="shared" si="1920"/>
        <v>7.8299999999999995E-2</v>
      </c>
      <c r="DE359" s="27"/>
      <c r="DF359" s="126" t="s">
        <v>44</v>
      </c>
      <c r="DG359" s="126"/>
      <c r="DH359" s="126"/>
      <c r="DI359" s="126"/>
      <c r="DJ359" s="126"/>
      <c r="DK359" s="28"/>
      <c r="DL359" s="29">
        <v>22.4876</v>
      </c>
      <c r="DM359" s="27">
        <f t="shared" si="1921"/>
        <v>0</v>
      </c>
      <c r="DN359" s="27">
        <f t="shared" si="1922"/>
        <v>0</v>
      </c>
      <c r="DO359" s="27">
        <f t="shared" si="1923"/>
        <v>3.7999999999999999E-2</v>
      </c>
      <c r="DP359" s="27">
        <f t="shared" si="1924"/>
        <v>3.7999999999999999E-2</v>
      </c>
      <c r="DQ359" s="27"/>
      <c r="DR359" s="126" t="s">
        <v>44</v>
      </c>
      <c r="DS359" s="126"/>
      <c r="DT359" s="126"/>
      <c r="DU359" s="126"/>
      <c r="DV359" s="126"/>
      <c r="DW359" s="28"/>
      <c r="DX359" s="29">
        <v>122.9589</v>
      </c>
      <c r="DY359" s="27">
        <f t="shared" ref="DY359:DZ361" si="1942">+DS359</f>
        <v>0</v>
      </c>
      <c r="DZ359" s="27">
        <f t="shared" si="1942"/>
        <v>0</v>
      </c>
      <c r="EA359" s="27">
        <f t="shared" si="1926"/>
        <v>2.3800000000000002E-2</v>
      </c>
      <c r="EB359" s="27">
        <f t="shared" si="1927"/>
        <v>2.3800000000000002E-2</v>
      </c>
      <c r="EC359" s="27"/>
      <c r="ED359" s="27"/>
      <c r="EE359" s="27"/>
      <c r="EF359" s="27"/>
      <c r="EG359" s="27"/>
      <c r="EH359" s="27"/>
      <c r="EI359" s="27"/>
      <c r="EJ359" s="127" t="s">
        <v>30</v>
      </c>
      <c r="EK359" s="127"/>
      <c r="EL359" s="127"/>
      <c r="EM359" s="127"/>
      <c r="EN359" s="127"/>
      <c r="EO359" s="31"/>
      <c r="EP359" s="29">
        <v>2.1040999999999999</v>
      </c>
      <c r="EQ359" s="27">
        <v>0</v>
      </c>
      <c r="ER359" s="27">
        <v>0</v>
      </c>
      <c r="ES359" s="27">
        <f t="shared" si="1928"/>
        <v>0.1026</v>
      </c>
      <c r="ET359" s="27">
        <f t="shared" si="1929"/>
        <v>0.1026</v>
      </c>
      <c r="EU359" s="31"/>
      <c r="EV359" s="29">
        <f t="shared" si="1930"/>
        <v>6.0492999999999997</v>
      </c>
      <c r="EW359" s="27">
        <v>0</v>
      </c>
      <c r="EX359" s="27">
        <v>0</v>
      </c>
      <c r="EY359" s="27">
        <f t="shared" si="1931"/>
        <v>7.8299999999999995E-2</v>
      </c>
      <c r="EZ359" s="27">
        <f t="shared" si="1932"/>
        <v>7.8299999999999995E-2</v>
      </c>
      <c r="FA359" s="31"/>
      <c r="FB359" s="29">
        <f t="shared" si="1933"/>
        <v>231.09040000000002</v>
      </c>
      <c r="FC359" s="27">
        <f t="shared" si="1934"/>
        <v>6.6199999999999995E-2</v>
      </c>
      <c r="FD359" s="27">
        <v>0</v>
      </c>
      <c r="FE359" s="27">
        <f t="shared" si="1935"/>
        <v>1.2699999999999999E-2</v>
      </c>
      <c r="FF359" s="27">
        <f t="shared" si="1936"/>
        <v>1.2699999999999999E-2</v>
      </c>
      <c r="FG359" s="31"/>
      <c r="FH359" s="29">
        <v>122.9589</v>
      </c>
      <c r="FI359" s="27">
        <v>0.1</v>
      </c>
      <c r="FJ359" s="27">
        <v>0</v>
      </c>
      <c r="FK359" s="27">
        <f t="shared" si="1937"/>
        <v>2.3800000000000002E-2</v>
      </c>
      <c r="FL359" s="27">
        <f t="shared" si="1938"/>
        <v>2.3800000000000002E-2</v>
      </c>
      <c r="FM359" s="31"/>
      <c r="FN359" s="32">
        <f t="shared" si="1939"/>
        <v>4</v>
      </c>
      <c r="FO359" s="32">
        <f t="shared" si="1940"/>
        <v>2020</v>
      </c>
    </row>
    <row r="360" spans="1:171" ht="15" x14ac:dyDescent="0.2">
      <c r="A360" s="51" t="str">
        <f t="shared" si="1885"/>
        <v>52020</v>
      </c>
      <c r="B360" s="32">
        <v>2020</v>
      </c>
      <c r="C360" s="32">
        <f t="shared" si="1941"/>
        <v>5</v>
      </c>
      <c r="D360" s="27"/>
      <c r="E360" s="29">
        <v>0.55889999999999995</v>
      </c>
      <c r="F360" s="52">
        <v>0.1681</v>
      </c>
      <c r="G360" s="27">
        <f t="shared" si="1886"/>
        <v>0.11509999999999999</v>
      </c>
      <c r="H360" s="27">
        <f t="shared" si="1887"/>
        <v>0.28320000000000001</v>
      </c>
      <c r="I360" s="27"/>
      <c r="J360" s="29">
        <v>0.55889999999999995</v>
      </c>
      <c r="K360" s="27">
        <f t="shared" si="1888"/>
        <v>0.1681</v>
      </c>
      <c r="L360" s="27">
        <f t="shared" si="1889"/>
        <v>0.11509999999999999</v>
      </c>
      <c r="M360" s="27">
        <f t="shared" si="1890"/>
        <v>0.28320000000000001</v>
      </c>
      <c r="N360" s="27"/>
      <c r="O360" s="29">
        <v>0.98629999999999995</v>
      </c>
      <c r="P360" s="27">
        <f t="shared" si="1891"/>
        <v>0.1681</v>
      </c>
      <c r="Q360" s="27">
        <f t="shared" si="1892"/>
        <v>0.1288</v>
      </c>
      <c r="R360" s="27">
        <f t="shared" si="1893"/>
        <v>0.2969</v>
      </c>
      <c r="S360" s="27"/>
      <c r="T360" s="29">
        <v>4.9314999999999998</v>
      </c>
      <c r="U360" s="27">
        <f t="shared" si="1894"/>
        <v>0.1681</v>
      </c>
      <c r="V360" s="27">
        <f t="shared" si="1895"/>
        <v>0.1045</v>
      </c>
      <c r="W360" s="27">
        <f t="shared" si="1896"/>
        <v>0.27260000000000001</v>
      </c>
      <c r="X360" s="27"/>
      <c r="Y360" s="29">
        <v>21.5671</v>
      </c>
      <c r="Z360" s="27">
        <v>0.14749999999999999</v>
      </c>
      <c r="AA360" s="27">
        <f t="shared" si="1897"/>
        <v>0.1681</v>
      </c>
      <c r="AB360" s="27">
        <f t="shared" si="1898"/>
        <v>6.4199999999999993E-2</v>
      </c>
      <c r="AC360" s="27">
        <f t="shared" si="1899"/>
        <v>0.23230000000000001</v>
      </c>
      <c r="AD360" s="27"/>
      <c r="AE360" s="29">
        <v>5.1288</v>
      </c>
      <c r="AF360" s="52">
        <v>0.1681</v>
      </c>
      <c r="AG360" s="27">
        <f t="shared" si="1900"/>
        <v>0.1036</v>
      </c>
      <c r="AH360" s="27">
        <f t="shared" si="1901"/>
        <v>0.2717</v>
      </c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9">
        <v>21.5671</v>
      </c>
      <c r="BC360" s="27">
        <f t="shared" si="1902"/>
        <v>0.14749999999999999</v>
      </c>
      <c r="BD360" s="27">
        <f t="shared" si="1903"/>
        <v>0.1681</v>
      </c>
      <c r="BE360" s="27">
        <f t="shared" si="1904"/>
        <v>6.3299999999999995E-2</v>
      </c>
      <c r="BF360" s="27">
        <f t="shared" si="1905"/>
        <v>0.23139999999999999</v>
      </c>
      <c r="BG360" s="27"/>
      <c r="BH360" s="29">
        <v>122.0384</v>
      </c>
      <c r="BI360" s="27">
        <v>0.1</v>
      </c>
      <c r="BJ360" s="27">
        <f t="shared" si="1906"/>
        <v>0.1681</v>
      </c>
      <c r="BK360" s="27">
        <f t="shared" si="1907"/>
        <v>4.9099999999999998E-2</v>
      </c>
      <c r="BL360" s="27">
        <f t="shared" si="1908"/>
        <v>0.2172</v>
      </c>
      <c r="BM360" s="27"/>
      <c r="BN360" s="27"/>
      <c r="BO360" s="27"/>
      <c r="BP360" s="27"/>
      <c r="BQ360" s="27"/>
      <c r="BR360" s="27"/>
      <c r="BS360" s="27"/>
      <c r="BT360" s="127" t="s">
        <v>30</v>
      </c>
      <c r="BU360" s="127"/>
      <c r="BV360" s="127"/>
      <c r="BW360" s="127"/>
      <c r="BX360" s="127"/>
      <c r="BY360" s="31"/>
      <c r="BZ360" s="29">
        <v>5.1288</v>
      </c>
      <c r="CA360" s="27">
        <v>0</v>
      </c>
      <c r="CB360" s="27">
        <f t="shared" si="1909"/>
        <v>0.1681</v>
      </c>
      <c r="CC360" s="27">
        <f t="shared" si="1910"/>
        <v>0.1036</v>
      </c>
      <c r="CD360" s="27">
        <f t="shared" si="1911"/>
        <v>0.2717</v>
      </c>
      <c r="CE360" s="28"/>
      <c r="CF360" s="29">
        <v>230.16990000000001</v>
      </c>
      <c r="CG360" s="27">
        <v>6.6199999999999995E-2</v>
      </c>
      <c r="CH360" s="27">
        <f t="shared" si="1912"/>
        <v>0.1681</v>
      </c>
      <c r="CI360" s="27">
        <f t="shared" si="1913"/>
        <v>1.6E-2</v>
      </c>
      <c r="CJ360" s="27">
        <f t="shared" si="1914"/>
        <v>0.18409999999999999</v>
      </c>
      <c r="CK360" s="28"/>
      <c r="CL360" s="126" t="s">
        <v>44</v>
      </c>
      <c r="CM360" s="126"/>
      <c r="CN360" s="126"/>
      <c r="CO360" s="126"/>
      <c r="CP360" s="81"/>
      <c r="CQ360" s="29">
        <v>2.1040999999999999</v>
      </c>
      <c r="CR360" s="27">
        <f t="shared" si="1915"/>
        <v>0</v>
      </c>
      <c r="CS360" s="27">
        <f t="shared" si="1916"/>
        <v>0.1026</v>
      </c>
      <c r="CT360" s="27">
        <f t="shared" si="1917"/>
        <v>0.1026</v>
      </c>
      <c r="CU360" s="28"/>
      <c r="CV360" s="126" t="s">
        <v>44</v>
      </c>
      <c r="CW360" s="126"/>
      <c r="CX360" s="126"/>
      <c r="CY360" s="126"/>
      <c r="CZ360" s="28"/>
      <c r="DA360" s="29">
        <v>6.0492999999999997</v>
      </c>
      <c r="DB360" s="27">
        <f t="shared" si="1918"/>
        <v>0</v>
      </c>
      <c r="DC360" s="29">
        <f t="shared" si="1919"/>
        <v>7.8299999999999995E-2</v>
      </c>
      <c r="DD360" s="27">
        <f t="shared" si="1920"/>
        <v>7.8299999999999995E-2</v>
      </c>
      <c r="DE360" s="27"/>
      <c r="DF360" s="126" t="s">
        <v>44</v>
      </c>
      <c r="DG360" s="126"/>
      <c r="DH360" s="126"/>
      <c r="DI360" s="126"/>
      <c r="DJ360" s="126"/>
      <c r="DK360" s="28"/>
      <c r="DL360" s="29">
        <v>22.4876</v>
      </c>
      <c r="DM360" s="27">
        <f t="shared" si="1921"/>
        <v>0.14749999999999999</v>
      </c>
      <c r="DN360" s="27">
        <f t="shared" si="1922"/>
        <v>0</v>
      </c>
      <c r="DO360" s="27">
        <f t="shared" si="1923"/>
        <v>3.7999999999999999E-2</v>
      </c>
      <c r="DP360" s="27">
        <f t="shared" si="1924"/>
        <v>3.7999999999999999E-2</v>
      </c>
      <c r="DQ360" s="27"/>
      <c r="DR360" s="126" t="s">
        <v>44</v>
      </c>
      <c r="DS360" s="126"/>
      <c r="DT360" s="126"/>
      <c r="DU360" s="126"/>
      <c r="DV360" s="126"/>
      <c r="DW360" s="28"/>
      <c r="DX360" s="29">
        <v>122.9589</v>
      </c>
      <c r="DY360" s="27">
        <f t="shared" si="1942"/>
        <v>0</v>
      </c>
      <c r="DZ360" s="27">
        <f t="shared" si="1942"/>
        <v>0</v>
      </c>
      <c r="EA360" s="27">
        <f t="shared" si="1926"/>
        <v>2.3800000000000002E-2</v>
      </c>
      <c r="EB360" s="27">
        <f t="shared" si="1927"/>
        <v>2.3800000000000002E-2</v>
      </c>
      <c r="EC360" s="27"/>
      <c r="ED360" s="27"/>
      <c r="EE360" s="27"/>
      <c r="EF360" s="27"/>
      <c r="EG360" s="27"/>
      <c r="EH360" s="27"/>
      <c r="EI360" s="27"/>
      <c r="EJ360" s="127" t="s">
        <v>30</v>
      </c>
      <c r="EK360" s="127"/>
      <c r="EL360" s="127"/>
      <c r="EM360" s="127"/>
      <c r="EN360" s="127"/>
      <c r="EO360" s="31"/>
      <c r="EP360" s="29">
        <v>2.1040999999999999</v>
      </c>
      <c r="EQ360" s="27">
        <v>0</v>
      </c>
      <c r="ER360" s="27">
        <v>0</v>
      </c>
      <c r="ES360" s="27">
        <f t="shared" si="1928"/>
        <v>0.1026</v>
      </c>
      <c r="ET360" s="27">
        <f t="shared" si="1929"/>
        <v>0.1026</v>
      </c>
      <c r="EU360" s="31"/>
      <c r="EV360" s="29">
        <f t="shared" si="1930"/>
        <v>6.0492999999999997</v>
      </c>
      <c r="EW360" s="27">
        <v>0</v>
      </c>
      <c r="EX360" s="27">
        <v>0</v>
      </c>
      <c r="EY360" s="27">
        <f t="shared" si="1931"/>
        <v>7.8299999999999995E-2</v>
      </c>
      <c r="EZ360" s="27">
        <f t="shared" si="1932"/>
        <v>7.8299999999999995E-2</v>
      </c>
      <c r="FA360" s="31"/>
      <c r="FB360" s="29">
        <f t="shared" si="1933"/>
        <v>231.09040000000002</v>
      </c>
      <c r="FC360" s="27">
        <f t="shared" si="1934"/>
        <v>6.6199999999999995E-2</v>
      </c>
      <c r="FD360" s="27">
        <v>0</v>
      </c>
      <c r="FE360" s="27">
        <f t="shared" si="1935"/>
        <v>1.2699999999999999E-2</v>
      </c>
      <c r="FF360" s="27">
        <f t="shared" si="1936"/>
        <v>1.2699999999999999E-2</v>
      </c>
      <c r="FG360" s="31"/>
      <c r="FH360" s="29">
        <v>122.9589</v>
      </c>
      <c r="FI360" s="27">
        <v>0.1</v>
      </c>
      <c r="FJ360" s="27">
        <v>0</v>
      </c>
      <c r="FK360" s="27">
        <f t="shared" si="1937"/>
        <v>2.3800000000000002E-2</v>
      </c>
      <c r="FL360" s="27">
        <f t="shared" si="1938"/>
        <v>2.3800000000000002E-2</v>
      </c>
      <c r="FM360" s="31"/>
      <c r="FN360" s="32">
        <f t="shared" si="1939"/>
        <v>5</v>
      </c>
      <c r="FO360" s="32">
        <f t="shared" si="1940"/>
        <v>2020</v>
      </c>
    </row>
    <row r="361" spans="1:171" ht="15" x14ac:dyDescent="0.2">
      <c r="A361" s="51" t="str">
        <f t="shared" si="1885"/>
        <v>62020</v>
      </c>
      <c r="B361" s="32">
        <v>2020</v>
      </c>
      <c r="C361" s="32">
        <f t="shared" si="1941"/>
        <v>6</v>
      </c>
      <c r="D361" s="27"/>
      <c r="E361" s="29">
        <v>0.55889999999999995</v>
      </c>
      <c r="F361" s="52">
        <v>0.22020000000000001</v>
      </c>
      <c r="G361" s="27">
        <f t="shared" si="1886"/>
        <v>0.11509999999999999</v>
      </c>
      <c r="H361" s="27">
        <f t="shared" si="1887"/>
        <v>0.33529999999999999</v>
      </c>
      <c r="I361" s="27"/>
      <c r="J361" s="29">
        <v>0.55889999999999995</v>
      </c>
      <c r="K361" s="27">
        <f t="shared" si="1888"/>
        <v>0.22020000000000001</v>
      </c>
      <c r="L361" s="27">
        <f t="shared" si="1889"/>
        <v>0.11509999999999999</v>
      </c>
      <c r="M361" s="27">
        <f t="shared" si="1890"/>
        <v>0.33529999999999999</v>
      </c>
      <c r="N361" s="27"/>
      <c r="O361" s="29">
        <v>0.98629999999999995</v>
      </c>
      <c r="P361" s="27">
        <f t="shared" si="1891"/>
        <v>0.22020000000000001</v>
      </c>
      <c r="Q361" s="27">
        <f t="shared" si="1892"/>
        <v>0.1288</v>
      </c>
      <c r="R361" s="27">
        <f t="shared" si="1893"/>
        <v>0.34899999999999998</v>
      </c>
      <c r="S361" s="27"/>
      <c r="T361" s="29">
        <v>4.9314999999999998</v>
      </c>
      <c r="U361" s="27">
        <f t="shared" si="1894"/>
        <v>0.22020000000000001</v>
      </c>
      <c r="V361" s="27">
        <f t="shared" si="1895"/>
        <v>0.1045</v>
      </c>
      <c r="W361" s="27">
        <f t="shared" si="1896"/>
        <v>0.32469999999999999</v>
      </c>
      <c r="X361" s="27"/>
      <c r="Y361" s="29">
        <v>21.5671</v>
      </c>
      <c r="Z361" s="27">
        <v>0.14749999999999999</v>
      </c>
      <c r="AA361" s="27">
        <f t="shared" si="1897"/>
        <v>0.22020000000000001</v>
      </c>
      <c r="AB361" s="27">
        <f t="shared" si="1898"/>
        <v>6.4199999999999993E-2</v>
      </c>
      <c r="AC361" s="27">
        <f t="shared" si="1899"/>
        <v>0.28439999999999999</v>
      </c>
      <c r="AD361" s="27"/>
      <c r="AE361" s="29">
        <v>5.1288</v>
      </c>
      <c r="AF361" s="52">
        <f>F361</f>
        <v>0.22020000000000001</v>
      </c>
      <c r="AG361" s="27">
        <f t="shared" si="1900"/>
        <v>0.1036</v>
      </c>
      <c r="AH361" s="27">
        <f t="shared" si="1901"/>
        <v>0.32379999999999998</v>
      </c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9">
        <v>21.5671</v>
      </c>
      <c r="BC361" s="27">
        <f t="shared" si="1902"/>
        <v>0.14749999999999999</v>
      </c>
      <c r="BD361" s="27">
        <f t="shared" si="1903"/>
        <v>0.22020000000000001</v>
      </c>
      <c r="BE361" s="27">
        <f t="shared" si="1904"/>
        <v>6.3299999999999995E-2</v>
      </c>
      <c r="BF361" s="27">
        <f t="shared" si="1905"/>
        <v>0.28349999999999997</v>
      </c>
      <c r="BG361" s="27"/>
      <c r="BH361" s="29">
        <v>122.0384</v>
      </c>
      <c r="BI361" s="27">
        <v>0.1</v>
      </c>
      <c r="BJ361" s="27">
        <f t="shared" si="1906"/>
        <v>0.22020000000000001</v>
      </c>
      <c r="BK361" s="27">
        <f t="shared" si="1907"/>
        <v>4.9099999999999998E-2</v>
      </c>
      <c r="BL361" s="27">
        <f t="shared" si="1908"/>
        <v>0.26929999999999998</v>
      </c>
      <c r="BM361" s="27"/>
      <c r="BN361" s="27"/>
      <c r="BO361" s="27"/>
      <c r="BP361" s="27"/>
      <c r="BQ361" s="27"/>
      <c r="BR361" s="27"/>
      <c r="BS361" s="27"/>
      <c r="BT361" s="127" t="s">
        <v>30</v>
      </c>
      <c r="BU361" s="127"/>
      <c r="BV361" s="127"/>
      <c r="BW361" s="127"/>
      <c r="BX361" s="127"/>
      <c r="BY361" s="31"/>
      <c r="BZ361" s="29">
        <v>5.1288</v>
      </c>
      <c r="CA361" s="27">
        <v>0</v>
      </c>
      <c r="CB361" s="27">
        <f t="shared" si="1909"/>
        <v>0.22020000000000001</v>
      </c>
      <c r="CC361" s="27">
        <f t="shared" si="1910"/>
        <v>0.1036</v>
      </c>
      <c r="CD361" s="27">
        <f t="shared" si="1911"/>
        <v>0.32379999999999998</v>
      </c>
      <c r="CE361" s="28"/>
      <c r="CF361" s="29">
        <v>230.16990000000001</v>
      </c>
      <c r="CG361" s="27">
        <v>6.6199999999999995E-2</v>
      </c>
      <c r="CH361" s="27">
        <f t="shared" si="1912"/>
        <v>0.22020000000000001</v>
      </c>
      <c r="CI361" s="27">
        <f t="shared" si="1913"/>
        <v>1.6E-2</v>
      </c>
      <c r="CJ361" s="27">
        <f t="shared" si="1914"/>
        <v>0.23620000000000002</v>
      </c>
      <c r="CK361" s="28"/>
      <c r="CL361" s="126" t="s">
        <v>44</v>
      </c>
      <c r="CM361" s="126"/>
      <c r="CN361" s="126"/>
      <c r="CO361" s="126"/>
      <c r="CP361" s="81"/>
      <c r="CQ361" s="29">
        <v>2.1040999999999999</v>
      </c>
      <c r="CR361" s="27">
        <f t="shared" si="1915"/>
        <v>0</v>
      </c>
      <c r="CS361" s="27">
        <f t="shared" si="1916"/>
        <v>0.1026</v>
      </c>
      <c r="CT361" s="27">
        <f t="shared" si="1917"/>
        <v>0.1026</v>
      </c>
      <c r="CU361" s="28"/>
      <c r="CV361" s="126" t="s">
        <v>44</v>
      </c>
      <c r="CW361" s="126"/>
      <c r="CX361" s="126"/>
      <c r="CY361" s="126"/>
      <c r="CZ361" s="28"/>
      <c r="DA361" s="29">
        <v>6.0492999999999997</v>
      </c>
      <c r="DB361" s="27">
        <f t="shared" si="1918"/>
        <v>0</v>
      </c>
      <c r="DC361" s="29">
        <f t="shared" si="1919"/>
        <v>7.8299999999999995E-2</v>
      </c>
      <c r="DD361" s="27">
        <f t="shared" si="1920"/>
        <v>7.8299999999999995E-2</v>
      </c>
      <c r="DE361" s="27"/>
      <c r="DF361" s="126" t="s">
        <v>44</v>
      </c>
      <c r="DG361" s="126"/>
      <c r="DH361" s="126"/>
      <c r="DI361" s="126"/>
      <c r="DJ361" s="126"/>
      <c r="DK361" s="28"/>
      <c r="DL361" s="29">
        <v>22.4876</v>
      </c>
      <c r="DM361" s="27">
        <f t="shared" si="1921"/>
        <v>0</v>
      </c>
      <c r="DN361" s="27">
        <f t="shared" si="1922"/>
        <v>0</v>
      </c>
      <c r="DO361" s="27">
        <f t="shared" si="1923"/>
        <v>3.7999999999999999E-2</v>
      </c>
      <c r="DP361" s="27">
        <f t="shared" si="1924"/>
        <v>3.7999999999999999E-2</v>
      </c>
      <c r="DQ361" s="27"/>
      <c r="DR361" s="126" t="s">
        <v>44</v>
      </c>
      <c r="DS361" s="126"/>
      <c r="DT361" s="126"/>
      <c r="DU361" s="126"/>
      <c r="DV361" s="126"/>
      <c r="DW361" s="28"/>
      <c r="DX361" s="29">
        <v>122.9589</v>
      </c>
      <c r="DY361" s="27">
        <f t="shared" si="1942"/>
        <v>0</v>
      </c>
      <c r="DZ361" s="27">
        <f t="shared" si="1942"/>
        <v>0</v>
      </c>
      <c r="EA361" s="27">
        <f t="shared" si="1926"/>
        <v>2.3800000000000002E-2</v>
      </c>
      <c r="EB361" s="27">
        <f t="shared" si="1927"/>
        <v>2.3800000000000002E-2</v>
      </c>
      <c r="EC361" s="27"/>
      <c r="ED361" s="27"/>
      <c r="EE361" s="27"/>
      <c r="EF361" s="27"/>
      <c r="EG361" s="27"/>
      <c r="EH361" s="27"/>
      <c r="EI361" s="27"/>
      <c r="EJ361" s="127" t="s">
        <v>30</v>
      </c>
      <c r="EK361" s="127"/>
      <c r="EL361" s="127"/>
      <c r="EM361" s="127"/>
      <c r="EN361" s="127"/>
      <c r="EO361" s="31"/>
      <c r="EP361" s="29">
        <v>2.1040999999999999</v>
      </c>
      <c r="EQ361" s="27">
        <v>0</v>
      </c>
      <c r="ER361" s="27">
        <v>0</v>
      </c>
      <c r="ES361" s="27">
        <f t="shared" si="1928"/>
        <v>0.1026</v>
      </c>
      <c r="ET361" s="27">
        <f t="shared" si="1929"/>
        <v>0.1026</v>
      </c>
      <c r="EU361" s="31"/>
      <c r="EV361" s="29">
        <f t="shared" si="1930"/>
        <v>6.0492999999999997</v>
      </c>
      <c r="EW361" s="27">
        <v>0</v>
      </c>
      <c r="EX361" s="27">
        <v>0</v>
      </c>
      <c r="EY361" s="27">
        <f t="shared" si="1931"/>
        <v>7.8299999999999995E-2</v>
      </c>
      <c r="EZ361" s="27">
        <f t="shared" si="1932"/>
        <v>7.8299999999999995E-2</v>
      </c>
      <c r="FA361" s="31"/>
      <c r="FB361" s="29">
        <f t="shared" si="1933"/>
        <v>231.09040000000002</v>
      </c>
      <c r="FC361" s="27">
        <f t="shared" si="1934"/>
        <v>6.6199999999999995E-2</v>
      </c>
      <c r="FD361" s="27">
        <v>0</v>
      </c>
      <c r="FE361" s="27">
        <f t="shared" si="1935"/>
        <v>1.2699999999999999E-2</v>
      </c>
      <c r="FF361" s="27">
        <f t="shared" si="1936"/>
        <v>1.2699999999999999E-2</v>
      </c>
      <c r="FG361" s="31"/>
      <c r="FH361" s="29">
        <v>122.9589</v>
      </c>
      <c r="FI361" s="27">
        <v>0.1</v>
      </c>
      <c r="FJ361" s="27">
        <v>0</v>
      </c>
      <c r="FK361" s="27">
        <f t="shared" si="1937"/>
        <v>2.3800000000000002E-2</v>
      </c>
      <c r="FL361" s="27">
        <f t="shared" si="1938"/>
        <v>2.3800000000000002E-2</v>
      </c>
      <c r="FM361" s="31"/>
      <c r="FN361" s="32">
        <f t="shared" si="1939"/>
        <v>6</v>
      </c>
      <c r="FO361" s="32">
        <f t="shared" si="1940"/>
        <v>2020</v>
      </c>
    </row>
    <row r="362" spans="1:171" ht="15" x14ac:dyDescent="0.2">
      <c r="A362" s="51" t="str">
        <f t="shared" si="1885"/>
        <v>72020</v>
      </c>
      <c r="B362" s="32">
        <v>2020</v>
      </c>
      <c r="C362" s="32">
        <f t="shared" si="1941"/>
        <v>7</v>
      </c>
      <c r="D362" s="27"/>
      <c r="E362" s="29">
        <v>0.55889999999999995</v>
      </c>
      <c r="F362" s="52">
        <v>0.14549999999999999</v>
      </c>
      <c r="G362" s="27">
        <f t="shared" si="1886"/>
        <v>0.11509999999999999</v>
      </c>
      <c r="H362" s="27">
        <f t="shared" ref="H362:H367" si="1943">(F362+G362)</f>
        <v>0.2606</v>
      </c>
      <c r="I362" s="27"/>
      <c r="J362" s="29">
        <v>0.55889999999999995</v>
      </c>
      <c r="K362" s="27">
        <f t="shared" ref="K362:K367" si="1944">+F362</f>
        <v>0.14549999999999999</v>
      </c>
      <c r="L362" s="27">
        <f t="shared" si="1889"/>
        <v>0.11509999999999999</v>
      </c>
      <c r="M362" s="27">
        <f t="shared" ref="M362:M367" si="1945">(K362+L362)</f>
        <v>0.2606</v>
      </c>
      <c r="N362" s="27"/>
      <c r="O362" s="29">
        <v>0.98629999999999995</v>
      </c>
      <c r="P362" s="27">
        <f t="shared" ref="P362:P367" si="1946">+F362</f>
        <v>0.14549999999999999</v>
      </c>
      <c r="Q362" s="27">
        <f t="shared" si="1892"/>
        <v>0.1288</v>
      </c>
      <c r="R362" s="27">
        <f t="shared" ref="R362:R367" si="1947">(P362+Q362)</f>
        <v>0.27429999999999999</v>
      </c>
      <c r="S362" s="27"/>
      <c r="T362" s="29">
        <v>4.9314999999999998</v>
      </c>
      <c r="U362" s="27">
        <f t="shared" ref="U362:U367" si="1948">+P362</f>
        <v>0.14549999999999999</v>
      </c>
      <c r="V362" s="27">
        <f t="shared" si="1895"/>
        <v>0.1045</v>
      </c>
      <c r="W362" s="27">
        <f t="shared" ref="W362:W367" si="1949">(U362+V362)</f>
        <v>0.25</v>
      </c>
      <c r="X362" s="27"/>
      <c r="Y362" s="29">
        <v>21.5671</v>
      </c>
      <c r="Z362" s="27">
        <v>0.14749999999999999</v>
      </c>
      <c r="AA362" s="27">
        <f t="shared" ref="AA362:AA367" si="1950">+U362</f>
        <v>0.14549999999999999</v>
      </c>
      <c r="AB362" s="27">
        <f t="shared" si="1898"/>
        <v>6.4199999999999993E-2</v>
      </c>
      <c r="AC362" s="27">
        <f t="shared" ref="AC362:AC367" si="1951">(AA362+AB362)</f>
        <v>0.2097</v>
      </c>
      <c r="AD362" s="27"/>
      <c r="AE362" s="29">
        <v>5.1288</v>
      </c>
      <c r="AF362" s="52">
        <f>F362</f>
        <v>0.14549999999999999</v>
      </c>
      <c r="AG362" s="27">
        <f t="shared" si="1900"/>
        <v>0.1036</v>
      </c>
      <c r="AH362" s="27">
        <f t="shared" ref="AH362:AH367" si="1952">(AF362+AG362)</f>
        <v>0.24909999999999999</v>
      </c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9">
        <v>21.5671</v>
      </c>
      <c r="BC362" s="27">
        <f t="shared" si="1902"/>
        <v>0.14749999999999999</v>
      </c>
      <c r="BD362" s="27">
        <f t="shared" si="1903"/>
        <v>0.14549999999999999</v>
      </c>
      <c r="BE362" s="27">
        <f t="shared" si="1904"/>
        <v>6.3299999999999995E-2</v>
      </c>
      <c r="BF362" s="27">
        <f t="shared" ref="BF362:BF367" si="1953">(BD362+BE362)</f>
        <v>0.20879999999999999</v>
      </c>
      <c r="BG362" s="27"/>
      <c r="BH362" s="29">
        <v>122.0384</v>
      </c>
      <c r="BI362" s="27">
        <v>0.1</v>
      </c>
      <c r="BJ362" s="27">
        <f t="shared" ref="BJ362:BJ367" si="1954">+BD362</f>
        <v>0.14549999999999999</v>
      </c>
      <c r="BK362" s="27">
        <f t="shared" si="1907"/>
        <v>4.9099999999999998E-2</v>
      </c>
      <c r="BL362" s="27">
        <f t="shared" ref="BL362:BL367" si="1955">(BJ362+BK362)</f>
        <v>0.1946</v>
      </c>
      <c r="BM362" s="27"/>
      <c r="BN362" s="27"/>
      <c r="BO362" s="27"/>
      <c r="BP362" s="27"/>
      <c r="BQ362" s="27"/>
      <c r="BR362" s="27"/>
      <c r="BS362" s="27"/>
      <c r="BT362" s="127" t="s">
        <v>30</v>
      </c>
      <c r="BU362" s="127"/>
      <c r="BV362" s="127"/>
      <c r="BW362" s="127"/>
      <c r="BX362" s="127"/>
      <c r="BY362" s="31"/>
      <c r="BZ362" s="29">
        <v>5.1288</v>
      </c>
      <c r="CA362" s="27">
        <v>0</v>
      </c>
      <c r="CB362" s="27">
        <f t="shared" ref="CB362:CB367" si="1956">+BJ362</f>
        <v>0.14549999999999999</v>
      </c>
      <c r="CC362" s="27">
        <f t="shared" si="1910"/>
        <v>0.1036</v>
      </c>
      <c r="CD362" s="27">
        <f t="shared" ref="CD362:CD367" si="1957">CB362+CC362</f>
        <v>0.24909999999999999</v>
      </c>
      <c r="CE362" s="28"/>
      <c r="CF362" s="29">
        <v>230.16990000000001</v>
      </c>
      <c r="CG362" s="27">
        <v>6.6199999999999995E-2</v>
      </c>
      <c r="CH362" s="27">
        <f t="shared" ref="CH362:CH367" si="1958">CB362</f>
        <v>0.14549999999999999</v>
      </c>
      <c r="CI362" s="27">
        <f t="shared" si="1913"/>
        <v>1.6E-2</v>
      </c>
      <c r="CJ362" s="27">
        <f t="shared" ref="CJ362:CJ367" si="1959">CH362+CI362</f>
        <v>0.16149999999999998</v>
      </c>
      <c r="CK362" s="28"/>
      <c r="CL362" s="126" t="s">
        <v>44</v>
      </c>
      <c r="CM362" s="126"/>
      <c r="CN362" s="126"/>
      <c r="CO362" s="126"/>
      <c r="CP362" s="81"/>
      <c r="CQ362" s="29">
        <v>2.1040999999999999</v>
      </c>
      <c r="CR362" s="27">
        <f t="shared" ref="CR362:CR367" si="1960">+CM362</f>
        <v>0</v>
      </c>
      <c r="CS362" s="27">
        <f t="shared" si="1916"/>
        <v>0.1026</v>
      </c>
      <c r="CT362" s="27">
        <f t="shared" ref="CT362:CT367" si="1961">(CR362+CS362)</f>
        <v>0.1026</v>
      </c>
      <c r="CU362" s="28"/>
      <c r="CV362" s="126" t="s">
        <v>44</v>
      </c>
      <c r="CW362" s="126"/>
      <c r="CX362" s="126"/>
      <c r="CY362" s="126"/>
      <c r="CZ362" s="28"/>
      <c r="DA362" s="29">
        <v>6.0492999999999997</v>
      </c>
      <c r="DB362" s="27">
        <f t="shared" ref="DB362:DB367" si="1962">+CW362</f>
        <v>0</v>
      </c>
      <c r="DC362" s="29">
        <f t="shared" si="1919"/>
        <v>7.8299999999999995E-2</v>
      </c>
      <c r="DD362" s="27">
        <f t="shared" ref="DD362:DD367" si="1963">(DB362+DC362)</f>
        <v>7.8299999999999995E-2</v>
      </c>
      <c r="DE362" s="27"/>
      <c r="DF362" s="126" t="s">
        <v>44</v>
      </c>
      <c r="DG362" s="126"/>
      <c r="DH362" s="126"/>
      <c r="DI362" s="126"/>
      <c r="DJ362" s="126"/>
      <c r="DK362" s="28"/>
      <c r="DL362" s="29">
        <v>22.4876</v>
      </c>
      <c r="DM362" s="27">
        <f t="shared" si="1921"/>
        <v>0.14749999999999999</v>
      </c>
      <c r="DN362" s="27">
        <f t="shared" ref="DN362:DN367" si="1964">+DH362</f>
        <v>0</v>
      </c>
      <c r="DO362" s="27">
        <f t="shared" si="1923"/>
        <v>3.7999999999999999E-2</v>
      </c>
      <c r="DP362" s="27">
        <f t="shared" ref="DP362:DP367" si="1965">(DN362+DO362)</f>
        <v>3.7999999999999999E-2</v>
      </c>
      <c r="DQ362" s="27"/>
      <c r="DR362" s="126" t="s">
        <v>44</v>
      </c>
      <c r="DS362" s="126"/>
      <c r="DT362" s="126"/>
      <c r="DU362" s="126"/>
      <c r="DV362" s="126"/>
      <c r="DW362" s="28"/>
      <c r="DX362" s="29">
        <v>122.9589</v>
      </c>
      <c r="DY362" s="27">
        <f t="shared" ref="DY362:DZ364" si="1966">+DS362</f>
        <v>0</v>
      </c>
      <c r="DZ362" s="27">
        <f t="shared" si="1966"/>
        <v>0</v>
      </c>
      <c r="EA362" s="27">
        <f t="shared" si="1926"/>
        <v>2.3800000000000002E-2</v>
      </c>
      <c r="EB362" s="27">
        <f t="shared" ref="EB362:EB367" si="1967">(DZ362+EA362)</f>
        <v>2.3800000000000002E-2</v>
      </c>
      <c r="EC362" s="27"/>
      <c r="ED362" s="27"/>
      <c r="EE362" s="27"/>
      <c r="EF362" s="27"/>
      <c r="EG362" s="27"/>
      <c r="EH362" s="27"/>
      <c r="EI362" s="27"/>
      <c r="EJ362" s="127" t="s">
        <v>30</v>
      </c>
      <c r="EK362" s="127"/>
      <c r="EL362" s="127"/>
      <c r="EM362" s="127"/>
      <c r="EN362" s="127"/>
      <c r="EO362" s="31"/>
      <c r="EP362" s="29">
        <v>2.1040999999999999</v>
      </c>
      <c r="EQ362" s="27">
        <v>0</v>
      </c>
      <c r="ER362" s="27">
        <v>0</v>
      </c>
      <c r="ES362" s="27">
        <f t="shared" si="1928"/>
        <v>0.1026</v>
      </c>
      <c r="ET362" s="27">
        <f t="shared" ref="ET362:ET367" si="1968">ER362+ES362</f>
        <v>0.1026</v>
      </c>
      <c r="EU362" s="31"/>
      <c r="EV362" s="29">
        <f t="shared" ref="EV362:EV367" si="1969">BZ362+0.9205</f>
        <v>6.0492999999999997</v>
      </c>
      <c r="EW362" s="27">
        <v>0</v>
      </c>
      <c r="EX362" s="27">
        <v>0</v>
      </c>
      <c r="EY362" s="27">
        <f t="shared" si="1931"/>
        <v>7.8299999999999995E-2</v>
      </c>
      <c r="EZ362" s="27">
        <f t="shared" ref="EZ362:EZ367" si="1970">EX362+EY362</f>
        <v>7.8299999999999995E-2</v>
      </c>
      <c r="FA362" s="31"/>
      <c r="FB362" s="29">
        <f t="shared" ref="FB362:FB367" si="1971">CF362+0.9205</f>
        <v>231.09040000000002</v>
      </c>
      <c r="FC362" s="27">
        <f t="shared" ref="FC362:FC367" si="1972">CG362</f>
        <v>6.6199999999999995E-2</v>
      </c>
      <c r="FD362" s="27">
        <v>0</v>
      </c>
      <c r="FE362" s="27">
        <f t="shared" si="1935"/>
        <v>1.2699999999999999E-2</v>
      </c>
      <c r="FF362" s="27">
        <f t="shared" ref="FF362:FF367" si="1973">FD362+FE362</f>
        <v>1.2699999999999999E-2</v>
      </c>
      <c r="FG362" s="31"/>
      <c r="FH362" s="29">
        <v>122.9589</v>
      </c>
      <c r="FI362" s="27">
        <v>0.1</v>
      </c>
      <c r="FJ362" s="27">
        <v>0</v>
      </c>
      <c r="FK362" s="27">
        <f t="shared" si="1937"/>
        <v>2.3800000000000002E-2</v>
      </c>
      <c r="FL362" s="27">
        <f t="shared" ref="FL362:FL367" si="1974">FJ362+FK362</f>
        <v>2.3800000000000002E-2</v>
      </c>
      <c r="FM362" s="31"/>
      <c r="FN362" s="32">
        <f t="shared" si="1939"/>
        <v>7</v>
      </c>
      <c r="FO362" s="32">
        <f t="shared" si="1940"/>
        <v>2020</v>
      </c>
    </row>
    <row r="363" spans="1:171" ht="15" x14ac:dyDescent="0.2">
      <c r="A363" s="51" t="str">
        <f t="shared" si="1885"/>
        <v>82020</v>
      </c>
      <c r="B363" s="32">
        <v>2020</v>
      </c>
      <c r="C363" s="32">
        <f t="shared" si="1941"/>
        <v>8</v>
      </c>
      <c r="D363" s="27"/>
      <c r="E363" s="29">
        <v>0.55889999999999995</v>
      </c>
      <c r="F363" s="52">
        <v>0.248</v>
      </c>
      <c r="G363" s="27">
        <f t="shared" si="1886"/>
        <v>0.11509999999999999</v>
      </c>
      <c r="H363" s="27">
        <f t="shared" si="1943"/>
        <v>0.36309999999999998</v>
      </c>
      <c r="I363" s="27"/>
      <c r="J363" s="29">
        <v>0.55889999999999995</v>
      </c>
      <c r="K363" s="27">
        <f t="shared" si="1944"/>
        <v>0.248</v>
      </c>
      <c r="L363" s="27">
        <f t="shared" si="1889"/>
        <v>0.11509999999999999</v>
      </c>
      <c r="M363" s="27">
        <f t="shared" si="1945"/>
        <v>0.36309999999999998</v>
      </c>
      <c r="N363" s="27"/>
      <c r="O363" s="29">
        <v>0.98629999999999995</v>
      </c>
      <c r="P363" s="27">
        <f t="shared" si="1946"/>
        <v>0.248</v>
      </c>
      <c r="Q363" s="27">
        <f t="shared" si="1892"/>
        <v>0.1288</v>
      </c>
      <c r="R363" s="27">
        <f t="shared" si="1947"/>
        <v>0.37680000000000002</v>
      </c>
      <c r="S363" s="27"/>
      <c r="T363" s="29">
        <v>4.9314999999999998</v>
      </c>
      <c r="U363" s="27">
        <f t="shared" si="1948"/>
        <v>0.248</v>
      </c>
      <c r="V363" s="27">
        <f t="shared" si="1895"/>
        <v>0.1045</v>
      </c>
      <c r="W363" s="27">
        <f t="shared" si="1949"/>
        <v>0.35249999999999998</v>
      </c>
      <c r="X363" s="27"/>
      <c r="Y363" s="29">
        <v>21.5671</v>
      </c>
      <c r="Z363" s="27">
        <v>0.14749999999999999</v>
      </c>
      <c r="AA363" s="27">
        <f t="shared" si="1950"/>
        <v>0.248</v>
      </c>
      <c r="AB363" s="27">
        <f t="shared" si="1898"/>
        <v>6.4199999999999993E-2</v>
      </c>
      <c r="AC363" s="27">
        <f t="shared" si="1951"/>
        <v>0.31219999999999998</v>
      </c>
      <c r="AD363" s="27"/>
      <c r="AE363" s="29">
        <v>5.1288</v>
      </c>
      <c r="AF363" s="52">
        <f>F363</f>
        <v>0.248</v>
      </c>
      <c r="AG363" s="27">
        <f t="shared" si="1900"/>
        <v>0.1036</v>
      </c>
      <c r="AH363" s="27">
        <f t="shared" si="1952"/>
        <v>0.35160000000000002</v>
      </c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9">
        <v>21.5671</v>
      </c>
      <c r="BC363" s="27">
        <f t="shared" si="1902"/>
        <v>0.14749999999999999</v>
      </c>
      <c r="BD363" s="27">
        <f t="shared" si="1903"/>
        <v>0.248</v>
      </c>
      <c r="BE363" s="27">
        <f t="shared" si="1904"/>
        <v>6.3299999999999995E-2</v>
      </c>
      <c r="BF363" s="27">
        <f t="shared" si="1953"/>
        <v>0.31130000000000002</v>
      </c>
      <c r="BG363" s="27"/>
      <c r="BH363" s="29">
        <v>122.0384</v>
      </c>
      <c r="BI363" s="27">
        <v>0.1</v>
      </c>
      <c r="BJ363" s="27">
        <f t="shared" si="1954"/>
        <v>0.248</v>
      </c>
      <c r="BK363" s="27">
        <f t="shared" si="1907"/>
        <v>4.9099999999999998E-2</v>
      </c>
      <c r="BL363" s="27">
        <f t="shared" si="1955"/>
        <v>0.29709999999999998</v>
      </c>
      <c r="BM363" s="27"/>
      <c r="BN363" s="27"/>
      <c r="BO363" s="27"/>
      <c r="BP363" s="27"/>
      <c r="BQ363" s="27"/>
      <c r="BR363" s="27"/>
      <c r="BS363" s="27"/>
      <c r="BT363" s="127" t="s">
        <v>30</v>
      </c>
      <c r="BU363" s="127"/>
      <c r="BV363" s="127"/>
      <c r="BW363" s="127"/>
      <c r="BX363" s="127"/>
      <c r="BY363" s="31"/>
      <c r="BZ363" s="29">
        <v>5.1288</v>
      </c>
      <c r="CA363" s="27">
        <v>0</v>
      </c>
      <c r="CB363" s="27">
        <f t="shared" si="1956"/>
        <v>0.248</v>
      </c>
      <c r="CC363" s="27">
        <f t="shared" si="1910"/>
        <v>0.1036</v>
      </c>
      <c r="CD363" s="27">
        <f t="shared" si="1957"/>
        <v>0.35160000000000002</v>
      </c>
      <c r="CE363" s="28"/>
      <c r="CF363" s="29">
        <v>230.16990000000001</v>
      </c>
      <c r="CG363" s="27">
        <v>6.6199999999999995E-2</v>
      </c>
      <c r="CH363" s="27">
        <f t="shared" si="1958"/>
        <v>0.248</v>
      </c>
      <c r="CI363" s="27">
        <f t="shared" si="1913"/>
        <v>1.6E-2</v>
      </c>
      <c r="CJ363" s="27">
        <f t="shared" si="1959"/>
        <v>0.26400000000000001</v>
      </c>
      <c r="CK363" s="28"/>
      <c r="CL363" s="126" t="s">
        <v>44</v>
      </c>
      <c r="CM363" s="126"/>
      <c r="CN363" s="126"/>
      <c r="CO363" s="126"/>
      <c r="CP363" s="81"/>
      <c r="CQ363" s="29">
        <v>2.1040999999999999</v>
      </c>
      <c r="CR363" s="27">
        <f t="shared" si="1960"/>
        <v>0</v>
      </c>
      <c r="CS363" s="27">
        <f t="shared" si="1916"/>
        <v>0.1026</v>
      </c>
      <c r="CT363" s="27">
        <f t="shared" si="1961"/>
        <v>0.1026</v>
      </c>
      <c r="CU363" s="28"/>
      <c r="CV363" s="126" t="s">
        <v>44</v>
      </c>
      <c r="CW363" s="126"/>
      <c r="CX363" s="126"/>
      <c r="CY363" s="126"/>
      <c r="CZ363" s="28"/>
      <c r="DA363" s="29">
        <v>6.0492999999999997</v>
      </c>
      <c r="DB363" s="27">
        <f t="shared" si="1962"/>
        <v>0</v>
      </c>
      <c r="DC363" s="29">
        <f t="shared" si="1919"/>
        <v>7.8299999999999995E-2</v>
      </c>
      <c r="DD363" s="27">
        <f t="shared" si="1963"/>
        <v>7.8299999999999995E-2</v>
      </c>
      <c r="DE363" s="27"/>
      <c r="DF363" s="126" t="s">
        <v>44</v>
      </c>
      <c r="DG363" s="126"/>
      <c r="DH363" s="126"/>
      <c r="DI363" s="126"/>
      <c r="DJ363" s="126"/>
      <c r="DK363" s="28"/>
      <c r="DL363" s="29">
        <v>22.4876</v>
      </c>
      <c r="DM363" s="27">
        <f t="shared" si="1921"/>
        <v>0</v>
      </c>
      <c r="DN363" s="27">
        <f t="shared" si="1964"/>
        <v>0</v>
      </c>
      <c r="DO363" s="27">
        <f t="shared" si="1923"/>
        <v>3.7999999999999999E-2</v>
      </c>
      <c r="DP363" s="27">
        <f t="shared" si="1965"/>
        <v>3.7999999999999999E-2</v>
      </c>
      <c r="DQ363" s="27"/>
      <c r="DR363" s="126" t="s">
        <v>44</v>
      </c>
      <c r="DS363" s="126"/>
      <c r="DT363" s="126"/>
      <c r="DU363" s="126"/>
      <c r="DV363" s="126"/>
      <c r="DW363" s="28"/>
      <c r="DX363" s="29">
        <v>122.9589</v>
      </c>
      <c r="DY363" s="27">
        <f t="shared" si="1966"/>
        <v>0</v>
      </c>
      <c r="DZ363" s="27">
        <f t="shared" si="1966"/>
        <v>0</v>
      </c>
      <c r="EA363" s="27">
        <f t="shared" si="1926"/>
        <v>2.3800000000000002E-2</v>
      </c>
      <c r="EB363" s="27">
        <f t="shared" si="1967"/>
        <v>2.3800000000000002E-2</v>
      </c>
      <c r="EC363" s="27"/>
      <c r="ED363" s="27"/>
      <c r="EE363" s="27"/>
      <c r="EF363" s="27"/>
      <c r="EG363" s="27"/>
      <c r="EH363" s="27"/>
      <c r="EI363" s="27"/>
      <c r="EJ363" s="127" t="s">
        <v>30</v>
      </c>
      <c r="EK363" s="127"/>
      <c r="EL363" s="127"/>
      <c r="EM363" s="127"/>
      <c r="EN363" s="127"/>
      <c r="EO363" s="31"/>
      <c r="EP363" s="29">
        <v>2.1040999999999999</v>
      </c>
      <c r="EQ363" s="27">
        <v>0</v>
      </c>
      <c r="ER363" s="27">
        <v>0</v>
      </c>
      <c r="ES363" s="27">
        <f t="shared" si="1928"/>
        <v>0.1026</v>
      </c>
      <c r="ET363" s="27">
        <f t="shared" si="1968"/>
        <v>0.1026</v>
      </c>
      <c r="EU363" s="31"/>
      <c r="EV363" s="29">
        <f t="shared" si="1969"/>
        <v>6.0492999999999997</v>
      </c>
      <c r="EW363" s="27">
        <v>0</v>
      </c>
      <c r="EX363" s="27">
        <v>0</v>
      </c>
      <c r="EY363" s="27">
        <f t="shared" si="1931"/>
        <v>7.8299999999999995E-2</v>
      </c>
      <c r="EZ363" s="27">
        <f t="shared" si="1970"/>
        <v>7.8299999999999995E-2</v>
      </c>
      <c r="FA363" s="31"/>
      <c r="FB363" s="29">
        <f t="shared" si="1971"/>
        <v>231.09040000000002</v>
      </c>
      <c r="FC363" s="27">
        <f t="shared" si="1972"/>
        <v>6.6199999999999995E-2</v>
      </c>
      <c r="FD363" s="27">
        <v>0</v>
      </c>
      <c r="FE363" s="27">
        <f t="shared" si="1935"/>
        <v>1.2699999999999999E-2</v>
      </c>
      <c r="FF363" s="27">
        <f t="shared" si="1973"/>
        <v>1.2699999999999999E-2</v>
      </c>
      <c r="FG363" s="31"/>
      <c r="FH363" s="29">
        <v>122.9589</v>
      </c>
      <c r="FI363" s="27">
        <v>0.1</v>
      </c>
      <c r="FJ363" s="27">
        <v>0</v>
      </c>
      <c r="FK363" s="27">
        <f t="shared" si="1937"/>
        <v>2.3800000000000002E-2</v>
      </c>
      <c r="FL363" s="27">
        <f t="shared" si="1974"/>
        <v>2.3800000000000002E-2</v>
      </c>
      <c r="FM363" s="31"/>
      <c r="FN363" s="32">
        <f t="shared" si="1939"/>
        <v>8</v>
      </c>
      <c r="FO363" s="32">
        <f t="shared" si="1940"/>
        <v>2020</v>
      </c>
    </row>
    <row r="364" spans="1:171" ht="15" x14ac:dyDescent="0.2">
      <c r="A364" s="51" t="str">
        <f t="shared" si="1885"/>
        <v>92020</v>
      </c>
      <c r="B364" s="32">
        <v>2020</v>
      </c>
      <c r="C364" s="32">
        <f t="shared" si="1941"/>
        <v>9</v>
      </c>
      <c r="D364" s="27"/>
      <c r="E364" s="29">
        <v>0.55889999999999995</v>
      </c>
      <c r="F364" s="52">
        <v>0.26779999999999998</v>
      </c>
      <c r="G364" s="27">
        <f t="shared" si="1886"/>
        <v>0.11509999999999999</v>
      </c>
      <c r="H364" s="27">
        <f t="shared" si="1943"/>
        <v>0.38289999999999996</v>
      </c>
      <c r="I364" s="27"/>
      <c r="J364" s="29">
        <v>0.55889999999999995</v>
      </c>
      <c r="K364" s="27">
        <f t="shared" si="1944"/>
        <v>0.26779999999999998</v>
      </c>
      <c r="L364" s="27">
        <f t="shared" si="1889"/>
        <v>0.11509999999999999</v>
      </c>
      <c r="M364" s="27">
        <f t="shared" si="1945"/>
        <v>0.38289999999999996</v>
      </c>
      <c r="N364" s="27"/>
      <c r="O364" s="29">
        <v>0.98629999999999995</v>
      </c>
      <c r="P364" s="27">
        <f t="shared" si="1946"/>
        <v>0.26779999999999998</v>
      </c>
      <c r="Q364" s="27">
        <f t="shared" si="1892"/>
        <v>0.1288</v>
      </c>
      <c r="R364" s="27">
        <f t="shared" si="1947"/>
        <v>0.39659999999999995</v>
      </c>
      <c r="S364" s="27"/>
      <c r="T364" s="29">
        <v>4.9314999999999998</v>
      </c>
      <c r="U364" s="27">
        <f t="shared" si="1948"/>
        <v>0.26779999999999998</v>
      </c>
      <c r="V364" s="27">
        <f t="shared" si="1895"/>
        <v>0.1045</v>
      </c>
      <c r="W364" s="27">
        <f t="shared" si="1949"/>
        <v>0.37229999999999996</v>
      </c>
      <c r="X364" s="27"/>
      <c r="Y364" s="29">
        <v>21.5671</v>
      </c>
      <c r="Z364" s="27">
        <v>0.14749999999999999</v>
      </c>
      <c r="AA364" s="27">
        <f t="shared" si="1950"/>
        <v>0.26779999999999998</v>
      </c>
      <c r="AB364" s="27">
        <f t="shared" si="1898"/>
        <v>6.4199999999999993E-2</v>
      </c>
      <c r="AC364" s="27">
        <f t="shared" si="1951"/>
        <v>0.33199999999999996</v>
      </c>
      <c r="AD364" s="27"/>
      <c r="AE364" s="29">
        <v>5.1288</v>
      </c>
      <c r="AF364" s="52">
        <f>F364</f>
        <v>0.26779999999999998</v>
      </c>
      <c r="AG364" s="27">
        <f t="shared" si="1900"/>
        <v>0.1036</v>
      </c>
      <c r="AH364" s="27">
        <f t="shared" si="1952"/>
        <v>0.37139999999999995</v>
      </c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9">
        <v>21.5671</v>
      </c>
      <c r="BC364" s="27">
        <f t="shared" si="1902"/>
        <v>0.14749999999999999</v>
      </c>
      <c r="BD364" s="27">
        <f t="shared" si="1903"/>
        <v>0.26779999999999998</v>
      </c>
      <c r="BE364" s="27">
        <f t="shared" si="1904"/>
        <v>6.3299999999999995E-2</v>
      </c>
      <c r="BF364" s="27">
        <f t="shared" si="1953"/>
        <v>0.33109999999999995</v>
      </c>
      <c r="BG364" s="27"/>
      <c r="BH364" s="29">
        <v>122.0384</v>
      </c>
      <c r="BI364" s="27">
        <v>0.1</v>
      </c>
      <c r="BJ364" s="27">
        <f t="shared" si="1954"/>
        <v>0.26779999999999998</v>
      </c>
      <c r="BK364" s="27">
        <f t="shared" si="1907"/>
        <v>4.9099999999999998E-2</v>
      </c>
      <c r="BL364" s="27">
        <f t="shared" si="1955"/>
        <v>0.31689999999999996</v>
      </c>
      <c r="BM364" s="27"/>
      <c r="BN364" s="27"/>
      <c r="BO364" s="27"/>
      <c r="BP364" s="27"/>
      <c r="BQ364" s="27"/>
      <c r="BR364" s="27"/>
      <c r="BS364" s="27"/>
      <c r="BT364" s="127" t="s">
        <v>30</v>
      </c>
      <c r="BU364" s="127"/>
      <c r="BV364" s="127"/>
      <c r="BW364" s="127"/>
      <c r="BX364" s="127"/>
      <c r="BY364" s="31"/>
      <c r="BZ364" s="29">
        <v>5.1288</v>
      </c>
      <c r="CA364" s="27">
        <v>0</v>
      </c>
      <c r="CB364" s="27">
        <f t="shared" si="1956"/>
        <v>0.26779999999999998</v>
      </c>
      <c r="CC364" s="27">
        <f t="shared" si="1910"/>
        <v>0.1036</v>
      </c>
      <c r="CD364" s="27">
        <f t="shared" si="1957"/>
        <v>0.37139999999999995</v>
      </c>
      <c r="CE364" s="28"/>
      <c r="CF364" s="29">
        <v>230.16990000000001</v>
      </c>
      <c r="CG364" s="27">
        <v>6.6199999999999995E-2</v>
      </c>
      <c r="CH364" s="27">
        <f t="shared" si="1958"/>
        <v>0.26779999999999998</v>
      </c>
      <c r="CI364" s="27">
        <f t="shared" si="1913"/>
        <v>1.6E-2</v>
      </c>
      <c r="CJ364" s="27">
        <f t="shared" si="1959"/>
        <v>0.2838</v>
      </c>
      <c r="CK364" s="28"/>
      <c r="CL364" s="126" t="s">
        <v>44</v>
      </c>
      <c r="CM364" s="126"/>
      <c r="CN364" s="126"/>
      <c r="CO364" s="126"/>
      <c r="CP364" s="81"/>
      <c r="CQ364" s="29">
        <v>2.1040999999999999</v>
      </c>
      <c r="CR364" s="27">
        <f t="shared" si="1960"/>
        <v>0</v>
      </c>
      <c r="CS364" s="27">
        <f t="shared" si="1916"/>
        <v>0.1026</v>
      </c>
      <c r="CT364" s="27">
        <f t="shared" si="1961"/>
        <v>0.1026</v>
      </c>
      <c r="CU364" s="28"/>
      <c r="CV364" s="126" t="s">
        <v>44</v>
      </c>
      <c r="CW364" s="126"/>
      <c r="CX364" s="126"/>
      <c r="CY364" s="126"/>
      <c r="CZ364" s="28"/>
      <c r="DA364" s="29">
        <v>6.0492999999999997</v>
      </c>
      <c r="DB364" s="27">
        <f t="shared" si="1962"/>
        <v>0</v>
      </c>
      <c r="DC364" s="29">
        <f t="shared" si="1919"/>
        <v>7.8299999999999995E-2</v>
      </c>
      <c r="DD364" s="27">
        <f t="shared" si="1963"/>
        <v>7.8299999999999995E-2</v>
      </c>
      <c r="DE364" s="27"/>
      <c r="DF364" s="126" t="s">
        <v>44</v>
      </c>
      <c r="DG364" s="126"/>
      <c r="DH364" s="126"/>
      <c r="DI364" s="126"/>
      <c r="DJ364" s="126"/>
      <c r="DK364" s="28"/>
      <c r="DL364" s="29">
        <v>22.4876</v>
      </c>
      <c r="DM364" s="27">
        <f t="shared" si="1921"/>
        <v>0.14749999999999999</v>
      </c>
      <c r="DN364" s="27">
        <f t="shared" si="1964"/>
        <v>0</v>
      </c>
      <c r="DO364" s="27">
        <f t="shared" si="1923"/>
        <v>3.7999999999999999E-2</v>
      </c>
      <c r="DP364" s="27">
        <f t="shared" si="1965"/>
        <v>3.7999999999999999E-2</v>
      </c>
      <c r="DQ364" s="27"/>
      <c r="DR364" s="126" t="s">
        <v>44</v>
      </c>
      <c r="DS364" s="126"/>
      <c r="DT364" s="126"/>
      <c r="DU364" s="126"/>
      <c r="DV364" s="126"/>
      <c r="DW364" s="28"/>
      <c r="DX364" s="29">
        <v>122.9589</v>
      </c>
      <c r="DY364" s="27">
        <f t="shared" si="1966"/>
        <v>0</v>
      </c>
      <c r="DZ364" s="27">
        <f t="shared" si="1966"/>
        <v>0</v>
      </c>
      <c r="EA364" s="27">
        <f t="shared" si="1926"/>
        <v>2.3800000000000002E-2</v>
      </c>
      <c r="EB364" s="27">
        <f t="shared" si="1967"/>
        <v>2.3800000000000002E-2</v>
      </c>
      <c r="EC364" s="27"/>
      <c r="ED364" s="27"/>
      <c r="EE364" s="27"/>
      <c r="EF364" s="27"/>
      <c r="EG364" s="27"/>
      <c r="EH364" s="27"/>
      <c r="EI364" s="27"/>
      <c r="EJ364" s="127" t="s">
        <v>30</v>
      </c>
      <c r="EK364" s="127"/>
      <c r="EL364" s="127"/>
      <c r="EM364" s="127"/>
      <c r="EN364" s="127"/>
      <c r="EO364" s="31"/>
      <c r="EP364" s="29">
        <v>2.1040999999999999</v>
      </c>
      <c r="EQ364" s="27">
        <v>0</v>
      </c>
      <c r="ER364" s="27">
        <v>0</v>
      </c>
      <c r="ES364" s="27">
        <f t="shared" si="1928"/>
        <v>0.1026</v>
      </c>
      <c r="ET364" s="27">
        <f t="shared" si="1968"/>
        <v>0.1026</v>
      </c>
      <c r="EU364" s="31"/>
      <c r="EV364" s="29">
        <f t="shared" si="1969"/>
        <v>6.0492999999999997</v>
      </c>
      <c r="EW364" s="27">
        <v>0</v>
      </c>
      <c r="EX364" s="27">
        <v>0</v>
      </c>
      <c r="EY364" s="27">
        <f t="shared" si="1931"/>
        <v>7.8299999999999995E-2</v>
      </c>
      <c r="EZ364" s="27">
        <f t="shared" si="1970"/>
        <v>7.8299999999999995E-2</v>
      </c>
      <c r="FA364" s="31"/>
      <c r="FB364" s="29">
        <f t="shared" si="1971"/>
        <v>231.09040000000002</v>
      </c>
      <c r="FC364" s="27">
        <f t="shared" si="1972"/>
        <v>6.6199999999999995E-2</v>
      </c>
      <c r="FD364" s="27">
        <v>0</v>
      </c>
      <c r="FE364" s="27">
        <f t="shared" si="1935"/>
        <v>1.2699999999999999E-2</v>
      </c>
      <c r="FF364" s="27">
        <f t="shared" si="1973"/>
        <v>1.2699999999999999E-2</v>
      </c>
      <c r="FG364" s="31"/>
      <c r="FH364" s="29">
        <v>122.9589</v>
      </c>
      <c r="FI364" s="27">
        <v>0.1</v>
      </c>
      <c r="FJ364" s="27">
        <v>0</v>
      </c>
      <c r="FK364" s="27">
        <f t="shared" si="1937"/>
        <v>2.3800000000000002E-2</v>
      </c>
      <c r="FL364" s="27">
        <f t="shared" si="1974"/>
        <v>2.3800000000000002E-2</v>
      </c>
      <c r="FM364" s="31"/>
      <c r="FN364" s="32">
        <f t="shared" si="1939"/>
        <v>9</v>
      </c>
      <c r="FO364" s="32">
        <f t="shared" si="1940"/>
        <v>2020</v>
      </c>
    </row>
    <row r="365" spans="1:171" ht="15" x14ac:dyDescent="0.2">
      <c r="A365" s="51" t="str">
        <f t="shared" si="1885"/>
        <v>102020</v>
      </c>
      <c r="B365" s="32">
        <v>2020</v>
      </c>
      <c r="C365" s="32">
        <f t="shared" si="1941"/>
        <v>10</v>
      </c>
      <c r="D365" s="27"/>
      <c r="E365" s="29">
        <v>0.55889999999999995</v>
      </c>
      <c r="F365" s="52">
        <v>0.22120000000000001</v>
      </c>
      <c r="G365" s="27">
        <f t="shared" si="1886"/>
        <v>0.11509999999999999</v>
      </c>
      <c r="H365" s="27">
        <f t="shared" si="1943"/>
        <v>0.33629999999999999</v>
      </c>
      <c r="I365" s="27"/>
      <c r="J365" s="29">
        <v>0.55889999999999995</v>
      </c>
      <c r="K365" s="27">
        <f t="shared" si="1944"/>
        <v>0.22120000000000001</v>
      </c>
      <c r="L365" s="27">
        <f t="shared" si="1889"/>
        <v>0.11509999999999999</v>
      </c>
      <c r="M365" s="27">
        <f t="shared" si="1945"/>
        <v>0.33629999999999999</v>
      </c>
      <c r="N365" s="27"/>
      <c r="O365" s="29">
        <v>0.98629999999999995</v>
      </c>
      <c r="P365" s="27">
        <f t="shared" si="1946"/>
        <v>0.22120000000000001</v>
      </c>
      <c r="Q365" s="27">
        <f t="shared" si="1892"/>
        <v>0.1288</v>
      </c>
      <c r="R365" s="27">
        <f t="shared" si="1947"/>
        <v>0.35</v>
      </c>
      <c r="S365" s="27"/>
      <c r="T365" s="29">
        <v>4.9314999999999998</v>
      </c>
      <c r="U365" s="27">
        <f t="shared" si="1948"/>
        <v>0.22120000000000001</v>
      </c>
      <c r="V365" s="27">
        <f t="shared" si="1895"/>
        <v>0.1045</v>
      </c>
      <c r="W365" s="27">
        <f t="shared" si="1949"/>
        <v>0.32569999999999999</v>
      </c>
      <c r="X365" s="27"/>
      <c r="Y365" s="29">
        <v>21.5671</v>
      </c>
      <c r="Z365" s="27">
        <v>0.14749999999999999</v>
      </c>
      <c r="AA365" s="27">
        <f t="shared" si="1950"/>
        <v>0.22120000000000001</v>
      </c>
      <c r="AB365" s="27">
        <f t="shared" si="1898"/>
        <v>6.4199999999999993E-2</v>
      </c>
      <c r="AC365" s="27">
        <f t="shared" si="1951"/>
        <v>0.28539999999999999</v>
      </c>
      <c r="AD365" s="27"/>
      <c r="AE365" s="29">
        <v>5.1288</v>
      </c>
      <c r="AF365" s="52">
        <f>F365</f>
        <v>0.22120000000000001</v>
      </c>
      <c r="AG365" s="27">
        <f t="shared" si="1900"/>
        <v>0.1036</v>
      </c>
      <c r="AH365" s="27">
        <f t="shared" si="1952"/>
        <v>0.32479999999999998</v>
      </c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9">
        <v>21.5671</v>
      </c>
      <c r="BC365" s="27">
        <f t="shared" si="1902"/>
        <v>0.14749999999999999</v>
      </c>
      <c r="BD365" s="27">
        <f t="shared" si="1903"/>
        <v>0.22120000000000001</v>
      </c>
      <c r="BE365" s="27">
        <f t="shared" si="1904"/>
        <v>6.3299999999999995E-2</v>
      </c>
      <c r="BF365" s="27">
        <f t="shared" si="1953"/>
        <v>0.28449999999999998</v>
      </c>
      <c r="BG365" s="27"/>
      <c r="BH365" s="29">
        <v>122.0384</v>
      </c>
      <c r="BI365" s="27">
        <v>0.1</v>
      </c>
      <c r="BJ365" s="27">
        <f t="shared" si="1954"/>
        <v>0.22120000000000001</v>
      </c>
      <c r="BK365" s="27">
        <f t="shared" si="1907"/>
        <v>4.9099999999999998E-2</v>
      </c>
      <c r="BL365" s="27">
        <f t="shared" si="1955"/>
        <v>0.27029999999999998</v>
      </c>
      <c r="BM365" s="27"/>
      <c r="BN365" s="27"/>
      <c r="BO365" s="27"/>
      <c r="BP365" s="27"/>
      <c r="BQ365" s="27"/>
      <c r="BR365" s="27"/>
      <c r="BS365" s="27"/>
      <c r="BT365" s="127" t="s">
        <v>30</v>
      </c>
      <c r="BU365" s="127"/>
      <c r="BV365" s="127"/>
      <c r="BW365" s="127"/>
      <c r="BX365" s="127"/>
      <c r="BY365" s="31"/>
      <c r="BZ365" s="29">
        <v>5.1288</v>
      </c>
      <c r="CA365" s="27">
        <v>0</v>
      </c>
      <c r="CB365" s="27">
        <f t="shared" si="1956"/>
        <v>0.22120000000000001</v>
      </c>
      <c r="CC365" s="27">
        <f t="shared" si="1910"/>
        <v>0.1036</v>
      </c>
      <c r="CD365" s="27">
        <f t="shared" si="1957"/>
        <v>0.32479999999999998</v>
      </c>
      <c r="CE365" s="28"/>
      <c r="CF365" s="29">
        <v>230.16990000000001</v>
      </c>
      <c r="CG365" s="27">
        <v>6.6199999999999995E-2</v>
      </c>
      <c r="CH365" s="27">
        <f t="shared" si="1958"/>
        <v>0.22120000000000001</v>
      </c>
      <c r="CI365" s="27">
        <f t="shared" si="1913"/>
        <v>1.6E-2</v>
      </c>
      <c r="CJ365" s="27">
        <f t="shared" si="1959"/>
        <v>0.23720000000000002</v>
      </c>
      <c r="CK365" s="28"/>
      <c r="CL365" s="126" t="s">
        <v>44</v>
      </c>
      <c r="CM365" s="126"/>
      <c r="CN365" s="126"/>
      <c r="CO365" s="126"/>
      <c r="CP365" s="81"/>
      <c r="CQ365" s="29">
        <v>2.1040999999999999</v>
      </c>
      <c r="CR365" s="27">
        <f t="shared" si="1960"/>
        <v>0</v>
      </c>
      <c r="CS365" s="27">
        <f t="shared" si="1916"/>
        <v>0.1026</v>
      </c>
      <c r="CT365" s="27">
        <f t="shared" si="1961"/>
        <v>0.1026</v>
      </c>
      <c r="CU365" s="28"/>
      <c r="CV365" s="126" t="s">
        <v>44</v>
      </c>
      <c r="CW365" s="126"/>
      <c r="CX365" s="126"/>
      <c r="CY365" s="126"/>
      <c r="CZ365" s="28"/>
      <c r="DA365" s="29">
        <v>6.0492999999999997</v>
      </c>
      <c r="DB365" s="27">
        <f t="shared" si="1962"/>
        <v>0</v>
      </c>
      <c r="DC365" s="29">
        <f t="shared" si="1919"/>
        <v>7.8299999999999995E-2</v>
      </c>
      <c r="DD365" s="27">
        <f t="shared" si="1963"/>
        <v>7.8299999999999995E-2</v>
      </c>
      <c r="DE365" s="27"/>
      <c r="DF365" s="126" t="s">
        <v>44</v>
      </c>
      <c r="DG365" s="126"/>
      <c r="DH365" s="126"/>
      <c r="DI365" s="126"/>
      <c r="DJ365" s="126"/>
      <c r="DK365" s="28"/>
      <c r="DL365" s="29">
        <v>22.4876</v>
      </c>
      <c r="DM365" s="27">
        <f t="shared" si="1921"/>
        <v>0</v>
      </c>
      <c r="DN365" s="27">
        <f t="shared" si="1964"/>
        <v>0</v>
      </c>
      <c r="DO365" s="27">
        <f t="shared" si="1923"/>
        <v>3.7999999999999999E-2</v>
      </c>
      <c r="DP365" s="27">
        <f t="shared" si="1965"/>
        <v>3.7999999999999999E-2</v>
      </c>
      <c r="DQ365" s="27"/>
      <c r="DR365" s="126" t="s">
        <v>44</v>
      </c>
      <c r="DS365" s="126"/>
      <c r="DT365" s="126"/>
      <c r="DU365" s="126"/>
      <c r="DV365" s="126"/>
      <c r="DW365" s="28"/>
      <c r="DX365" s="29">
        <v>122.9589</v>
      </c>
      <c r="DY365" s="27">
        <f t="shared" ref="DY365:DZ367" si="1975">+DS365</f>
        <v>0</v>
      </c>
      <c r="DZ365" s="27">
        <f t="shared" si="1975"/>
        <v>0</v>
      </c>
      <c r="EA365" s="27">
        <f t="shared" si="1926"/>
        <v>2.3800000000000002E-2</v>
      </c>
      <c r="EB365" s="27">
        <f t="shared" si="1967"/>
        <v>2.3800000000000002E-2</v>
      </c>
      <c r="EC365" s="27"/>
      <c r="ED365" s="27"/>
      <c r="EE365" s="27"/>
      <c r="EF365" s="27"/>
      <c r="EG365" s="27"/>
      <c r="EH365" s="27"/>
      <c r="EI365" s="27"/>
      <c r="EJ365" s="127" t="s">
        <v>30</v>
      </c>
      <c r="EK365" s="127"/>
      <c r="EL365" s="127"/>
      <c r="EM365" s="127"/>
      <c r="EN365" s="127"/>
      <c r="EO365" s="31"/>
      <c r="EP365" s="29">
        <v>2.1040999999999999</v>
      </c>
      <c r="EQ365" s="27">
        <v>0</v>
      </c>
      <c r="ER365" s="27">
        <v>0</v>
      </c>
      <c r="ES365" s="27">
        <f t="shared" si="1928"/>
        <v>0.1026</v>
      </c>
      <c r="ET365" s="27">
        <f t="shared" si="1968"/>
        <v>0.1026</v>
      </c>
      <c r="EU365" s="31"/>
      <c r="EV365" s="29">
        <f t="shared" si="1969"/>
        <v>6.0492999999999997</v>
      </c>
      <c r="EW365" s="27">
        <v>0</v>
      </c>
      <c r="EX365" s="27">
        <v>0</v>
      </c>
      <c r="EY365" s="27">
        <f t="shared" si="1931"/>
        <v>7.8299999999999995E-2</v>
      </c>
      <c r="EZ365" s="27">
        <f t="shared" si="1970"/>
        <v>7.8299999999999995E-2</v>
      </c>
      <c r="FA365" s="31"/>
      <c r="FB365" s="29">
        <f t="shared" si="1971"/>
        <v>231.09040000000002</v>
      </c>
      <c r="FC365" s="27">
        <f t="shared" si="1972"/>
        <v>6.6199999999999995E-2</v>
      </c>
      <c r="FD365" s="27">
        <v>0</v>
      </c>
      <c r="FE365" s="27">
        <f t="shared" si="1935"/>
        <v>1.2699999999999999E-2</v>
      </c>
      <c r="FF365" s="27">
        <f t="shared" si="1973"/>
        <v>1.2699999999999999E-2</v>
      </c>
      <c r="FG365" s="31"/>
      <c r="FH365" s="29">
        <v>122.9589</v>
      </c>
      <c r="FI365" s="27">
        <v>0.1</v>
      </c>
      <c r="FJ365" s="27">
        <v>0</v>
      </c>
      <c r="FK365" s="27">
        <f t="shared" si="1937"/>
        <v>2.3800000000000002E-2</v>
      </c>
      <c r="FL365" s="27">
        <f t="shared" si="1974"/>
        <v>2.3800000000000002E-2</v>
      </c>
      <c r="FM365" s="31"/>
      <c r="FN365" s="32">
        <f t="shared" si="1939"/>
        <v>10</v>
      </c>
      <c r="FO365" s="32">
        <f t="shared" si="1940"/>
        <v>2020</v>
      </c>
    </row>
    <row r="366" spans="1:171" ht="15" x14ac:dyDescent="0.2">
      <c r="A366" s="51" t="str">
        <f t="shared" si="1885"/>
        <v>112020</v>
      </c>
      <c r="B366" s="32">
        <v>2020</v>
      </c>
      <c r="C366" s="32">
        <f t="shared" si="1941"/>
        <v>11</v>
      </c>
      <c r="D366" s="27"/>
      <c r="E366" s="29">
        <v>0.55889999999999995</v>
      </c>
      <c r="F366" s="52">
        <v>0.33279999999999998</v>
      </c>
      <c r="G366" s="27">
        <f t="shared" si="1886"/>
        <v>0.11509999999999999</v>
      </c>
      <c r="H366" s="27">
        <f t="shared" si="1943"/>
        <v>0.44789999999999996</v>
      </c>
      <c r="I366" s="27"/>
      <c r="J366" s="29">
        <v>0.55889999999999995</v>
      </c>
      <c r="K366" s="27">
        <f t="shared" si="1944"/>
        <v>0.33279999999999998</v>
      </c>
      <c r="L366" s="27">
        <f t="shared" si="1889"/>
        <v>0.11509999999999999</v>
      </c>
      <c r="M366" s="27">
        <f t="shared" si="1945"/>
        <v>0.44789999999999996</v>
      </c>
      <c r="N366" s="27"/>
      <c r="O366" s="29">
        <v>0.98629999999999995</v>
      </c>
      <c r="P366" s="27">
        <f t="shared" si="1946"/>
        <v>0.33279999999999998</v>
      </c>
      <c r="Q366" s="27">
        <f t="shared" si="1892"/>
        <v>0.1288</v>
      </c>
      <c r="R366" s="27">
        <f t="shared" si="1947"/>
        <v>0.46160000000000001</v>
      </c>
      <c r="S366" s="27"/>
      <c r="T366" s="29">
        <v>4.9314999999999998</v>
      </c>
      <c r="U366" s="27">
        <f t="shared" si="1948"/>
        <v>0.33279999999999998</v>
      </c>
      <c r="V366" s="27">
        <f t="shared" si="1895"/>
        <v>0.1045</v>
      </c>
      <c r="W366" s="27">
        <f t="shared" si="1949"/>
        <v>0.43729999999999997</v>
      </c>
      <c r="X366" s="27"/>
      <c r="Y366" s="29">
        <v>21.5671</v>
      </c>
      <c r="Z366" s="27">
        <v>0.14749999999999999</v>
      </c>
      <c r="AA366" s="27">
        <f t="shared" si="1950"/>
        <v>0.33279999999999998</v>
      </c>
      <c r="AB366" s="27">
        <f t="shared" si="1898"/>
        <v>6.4199999999999993E-2</v>
      </c>
      <c r="AC366" s="27">
        <f t="shared" si="1951"/>
        <v>0.39699999999999996</v>
      </c>
      <c r="AD366" s="27"/>
      <c r="AE366" s="29">
        <v>5.1288</v>
      </c>
      <c r="AF366" s="52">
        <v>0.2581</v>
      </c>
      <c r="AG366" s="27">
        <f t="shared" si="1900"/>
        <v>0.1036</v>
      </c>
      <c r="AH366" s="27">
        <f t="shared" si="1952"/>
        <v>0.36170000000000002</v>
      </c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9">
        <v>21.5671</v>
      </c>
      <c r="BC366" s="27">
        <f t="shared" si="1902"/>
        <v>0.14749999999999999</v>
      </c>
      <c r="BD366" s="27">
        <f t="shared" si="1903"/>
        <v>0.2581</v>
      </c>
      <c r="BE366" s="27">
        <f t="shared" si="1904"/>
        <v>6.3299999999999995E-2</v>
      </c>
      <c r="BF366" s="27">
        <f t="shared" si="1953"/>
        <v>0.32140000000000002</v>
      </c>
      <c r="BG366" s="27"/>
      <c r="BH366" s="29">
        <v>122.0384</v>
      </c>
      <c r="BI366" s="27">
        <v>0.1</v>
      </c>
      <c r="BJ366" s="27">
        <f t="shared" si="1954"/>
        <v>0.2581</v>
      </c>
      <c r="BK366" s="27">
        <f t="shared" si="1907"/>
        <v>4.9099999999999998E-2</v>
      </c>
      <c r="BL366" s="27">
        <f t="shared" si="1955"/>
        <v>0.30719999999999997</v>
      </c>
      <c r="BM366" s="27"/>
      <c r="BN366" s="51"/>
      <c r="BO366" s="27"/>
      <c r="BP366" s="27"/>
      <c r="BQ366" s="27"/>
      <c r="BR366" s="27"/>
      <c r="BS366" s="27"/>
      <c r="BT366" s="127" t="s">
        <v>30</v>
      </c>
      <c r="BU366" s="127"/>
      <c r="BV366" s="127"/>
      <c r="BW366" s="127"/>
      <c r="BX366" s="127"/>
      <c r="BY366" s="31"/>
      <c r="BZ366" s="29">
        <v>5.1288</v>
      </c>
      <c r="CA366" s="27">
        <v>0</v>
      </c>
      <c r="CB366" s="27">
        <f t="shared" si="1956"/>
        <v>0.2581</v>
      </c>
      <c r="CC366" s="27">
        <f t="shared" si="1910"/>
        <v>0.1036</v>
      </c>
      <c r="CD366" s="27">
        <f t="shared" si="1957"/>
        <v>0.36170000000000002</v>
      </c>
      <c r="CE366" s="28"/>
      <c r="CF366" s="29">
        <v>230.16990000000001</v>
      </c>
      <c r="CG366" s="27">
        <v>6.6199999999999995E-2</v>
      </c>
      <c r="CH366" s="27">
        <f t="shared" si="1958"/>
        <v>0.2581</v>
      </c>
      <c r="CI366" s="27">
        <f t="shared" si="1913"/>
        <v>1.6E-2</v>
      </c>
      <c r="CJ366" s="27">
        <f t="shared" si="1959"/>
        <v>0.27410000000000001</v>
      </c>
      <c r="CK366" s="28"/>
      <c r="CL366" s="126" t="s">
        <v>44</v>
      </c>
      <c r="CM366" s="126"/>
      <c r="CN366" s="126"/>
      <c r="CO366" s="126"/>
      <c r="CP366" s="81"/>
      <c r="CQ366" s="29">
        <v>2.1040999999999999</v>
      </c>
      <c r="CR366" s="27">
        <f t="shared" si="1960"/>
        <v>0</v>
      </c>
      <c r="CS366" s="27">
        <f t="shared" si="1916"/>
        <v>0.1026</v>
      </c>
      <c r="CT366" s="27">
        <f t="shared" si="1961"/>
        <v>0.1026</v>
      </c>
      <c r="CU366" s="28"/>
      <c r="CV366" s="126" t="s">
        <v>44</v>
      </c>
      <c r="CW366" s="126"/>
      <c r="CX366" s="126"/>
      <c r="CY366" s="126"/>
      <c r="CZ366" s="28"/>
      <c r="DA366" s="29">
        <v>6.0492999999999997</v>
      </c>
      <c r="DB366" s="27">
        <f t="shared" si="1962"/>
        <v>0</v>
      </c>
      <c r="DC366" s="29">
        <f t="shared" si="1919"/>
        <v>7.8299999999999995E-2</v>
      </c>
      <c r="DD366" s="27">
        <f t="shared" si="1963"/>
        <v>7.8299999999999995E-2</v>
      </c>
      <c r="DE366" s="27"/>
      <c r="DF366" s="126" t="s">
        <v>44</v>
      </c>
      <c r="DG366" s="126"/>
      <c r="DH366" s="126"/>
      <c r="DI366" s="126"/>
      <c r="DJ366" s="126"/>
      <c r="DK366" s="28"/>
      <c r="DL366" s="29">
        <v>22.4876</v>
      </c>
      <c r="DM366" s="27">
        <f t="shared" si="1921"/>
        <v>0.14749999999999999</v>
      </c>
      <c r="DN366" s="27">
        <f t="shared" si="1964"/>
        <v>0</v>
      </c>
      <c r="DO366" s="27">
        <f t="shared" si="1923"/>
        <v>3.7999999999999999E-2</v>
      </c>
      <c r="DP366" s="27">
        <f t="shared" si="1965"/>
        <v>3.7999999999999999E-2</v>
      </c>
      <c r="DQ366" s="27"/>
      <c r="DR366" s="126" t="s">
        <v>44</v>
      </c>
      <c r="DS366" s="126"/>
      <c r="DT366" s="126"/>
      <c r="DU366" s="126"/>
      <c r="DV366" s="126"/>
      <c r="DW366" s="28"/>
      <c r="DX366" s="29">
        <v>122.9589</v>
      </c>
      <c r="DY366" s="27">
        <f t="shared" si="1975"/>
        <v>0</v>
      </c>
      <c r="DZ366" s="27">
        <f t="shared" si="1975"/>
        <v>0</v>
      </c>
      <c r="EA366" s="27">
        <f t="shared" si="1926"/>
        <v>2.3800000000000002E-2</v>
      </c>
      <c r="EB366" s="27">
        <f t="shared" si="1967"/>
        <v>2.3800000000000002E-2</v>
      </c>
      <c r="EC366" s="27"/>
      <c r="ED366" s="27"/>
      <c r="EE366" s="27"/>
      <c r="EF366" s="27"/>
      <c r="EG366" s="27"/>
      <c r="EH366" s="27"/>
      <c r="EI366" s="27"/>
      <c r="EJ366" s="127" t="s">
        <v>30</v>
      </c>
      <c r="EK366" s="127"/>
      <c r="EL366" s="127"/>
      <c r="EM366" s="127"/>
      <c r="EN366" s="127"/>
      <c r="EO366" s="31"/>
      <c r="EP366" s="29">
        <v>2.1040999999999999</v>
      </c>
      <c r="EQ366" s="27">
        <v>0</v>
      </c>
      <c r="ER366" s="27">
        <v>0</v>
      </c>
      <c r="ES366" s="27">
        <f t="shared" si="1928"/>
        <v>0.1026</v>
      </c>
      <c r="ET366" s="27">
        <f t="shared" si="1968"/>
        <v>0.1026</v>
      </c>
      <c r="EU366" s="31"/>
      <c r="EV366" s="29">
        <f t="shared" si="1969"/>
        <v>6.0492999999999997</v>
      </c>
      <c r="EW366" s="27">
        <v>0</v>
      </c>
      <c r="EX366" s="27">
        <v>0</v>
      </c>
      <c r="EY366" s="27">
        <f t="shared" si="1931"/>
        <v>7.8299999999999995E-2</v>
      </c>
      <c r="EZ366" s="27">
        <f t="shared" si="1970"/>
        <v>7.8299999999999995E-2</v>
      </c>
      <c r="FA366" s="31"/>
      <c r="FB366" s="29">
        <f t="shared" si="1971"/>
        <v>231.09040000000002</v>
      </c>
      <c r="FC366" s="27">
        <f t="shared" si="1972"/>
        <v>6.6199999999999995E-2</v>
      </c>
      <c r="FD366" s="27">
        <v>0</v>
      </c>
      <c r="FE366" s="27">
        <f t="shared" si="1935"/>
        <v>1.2699999999999999E-2</v>
      </c>
      <c r="FF366" s="27">
        <f t="shared" si="1973"/>
        <v>1.2699999999999999E-2</v>
      </c>
      <c r="FG366" s="31"/>
      <c r="FH366" s="29">
        <v>122.9589</v>
      </c>
      <c r="FI366" s="27">
        <v>0.1</v>
      </c>
      <c r="FJ366" s="27">
        <v>0</v>
      </c>
      <c r="FK366" s="27">
        <f t="shared" si="1937"/>
        <v>2.3800000000000002E-2</v>
      </c>
      <c r="FL366" s="27">
        <f t="shared" si="1974"/>
        <v>2.3800000000000002E-2</v>
      </c>
      <c r="FM366" s="31"/>
      <c r="FN366" s="32">
        <f t="shared" si="1939"/>
        <v>11</v>
      </c>
      <c r="FO366" s="32">
        <f t="shared" si="1940"/>
        <v>2020</v>
      </c>
    </row>
    <row r="367" spans="1:171" ht="15" x14ac:dyDescent="0.2">
      <c r="A367" s="51" t="str">
        <f t="shared" si="1885"/>
        <v>122020</v>
      </c>
      <c r="B367" s="32">
        <v>2020</v>
      </c>
      <c r="C367" s="32">
        <f t="shared" si="1941"/>
        <v>12</v>
      </c>
      <c r="D367" s="27"/>
      <c r="E367" s="29">
        <v>0.55889999999999995</v>
      </c>
      <c r="F367" s="52">
        <v>0.33600000000000002</v>
      </c>
      <c r="G367" s="27">
        <f t="shared" si="1886"/>
        <v>0.11509999999999999</v>
      </c>
      <c r="H367" s="27">
        <f t="shared" si="1943"/>
        <v>0.4511</v>
      </c>
      <c r="I367" s="27"/>
      <c r="J367" s="29">
        <v>0.55889999999999995</v>
      </c>
      <c r="K367" s="27">
        <f t="shared" si="1944"/>
        <v>0.33600000000000002</v>
      </c>
      <c r="L367" s="27">
        <f t="shared" si="1889"/>
        <v>0.11509999999999999</v>
      </c>
      <c r="M367" s="27">
        <f t="shared" si="1945"/>
        <v>0.4511</v>
      </c>
      <c r="N367" s="27"/>
      <c r="O367" s="29">
        <v>0.98629999999999995</v>
      </c>
      <c r="P367" s="27">
        <f t="shared" si="1946"/>
        <v>0.33600000000000002</v>
      </c>
      <c r="Q367" s="27">
        <f t="shared" si="1892"/>
        <v>0.1288</v>
      </c>
      <c r="R367" s="27">
        <f t="shared" si="1947"/>
        <v>0.46479999999999999</v>
      </c>
      <c r="S367" s="27"/>
      <c r="T367" s="29">
        <v>4.9314999999999998</v>
      </c>
      <c r="U367" s="27">
        <f t="shared" si="1948"/>
        <v>0.33600000000000002</v>
      </c>
      <c r="V367" s="27">
        <f t="shared" si="1895"/>
        <v>0.1045</v>
      </c>
      <c r="W367" s="27">
        <f t="shared" si="1949"/>
        <v>0.4405</v>
      </c>
      <c r="X367" s="27"/>
      <c r="Y367" s="29">
        <v>21.5671</v>
      </c>
      <c r="Z367" s="27">
        <v>0.14749999999999999</v>
      </c>
      <c r="AA367" s="27">
        <f t="shared" si="1950"/>
        <v>0.33600000000000002</v>
      </c>
      <c r="AB367" s="27">
        <f t="shared" si="1898"/>
        <v>6.4199999999999993E-2</v>
      </c>
      <c r="AC367" s="27">
        <f t="shared" si="1951"/>
        <v>0.4002</v>
      </c>
      <c r="AD367" s="27"/>
      <c r="AE367" s="29">
        <v>5.1288</v>
      </c>
      <c r="AF367" s="52">
        <v>0.24379999999999999</v>
      </c>
      <c r="AG367" s="27">
        <f t="shared" si="1900"/>
        <v>0.1036</v>
      </c>
      <c r="AH367" s="27">
        <f t="shared" si="1952"/>
        <v>0.34739999999999999</v>
      </c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9">
        <v>21.5671</v>
      </c>
      <c r="BC367" s="27">
        <f t="shared" si="1902"/>
        <v>0.14749999999999999</v>
      </c>
      <c r="BD367" s="27">
        <f t="shared" si="1903"/>
        <v>0.24379999999999999</v>
      </c>
      <c r="BE367" s="27">
        <f t="shared" si="1904"/>
        <v>6.3299999999999995E-2</v>
      </c>
      <c r="BF367" s="27">
        <f t="shared" si="1953"/>
        <v>0.30709999999999998</v>
      </c>
      <c r="BG367" s="27"/>
      <c r="BH367" s="29">
        <v>122.0384</v>
      </c>
      <c r="BI367" s="27">
        <v>0.1</v>
      </c>
      <c r="BJ367" s="27">
        <f t="shared" si="1954"/>
        <v>0.24379999999999999</v>
      </c>
      <c r="BK367" s="27">
        <f t="shared" si="1907"/>
        <v>4.9099999999999998E-2</v>
      </c>
      <c r="BL367" s="27">
        <f t="shared" si="1955"/>
        <v>0.29289999999999999</v>
      </c>
      <c r="BM367" s="27"/>
      <c r="BN367" s="51"/>
      <c r="BO367" s="27"/>
      <c r="BP367" s="27"/>
      <c r="BQ367" s="27"/>
      <c r="BR367" s="27"/>
      <c r="BS367" s="27"/>
      <c r="BT367" s="127" t="s">
        <v>30</v>
      </c>
      <c r="BU367" s="127"/>
      <c r="BV367" s="127"/>
      <c r="BW367" s="127"/>
      <c r="BX367" s="127"/>
      <c r="BY367" s="31"/>
      <c r="BZ367" s="29">
        <v>5.1288</v>
      </c>
      <c r="CA367" s="27">
        <v>0</v>
      </c>
      <c r="CB367" s="27">
        <f t="shared" si="1956"/>
        <v>0.24379999999999999</v>
      </c>
      <c r="CC367" s="27">
        <f t="shared" si="1910"/>
        <v>0.1036</v>
      </c>
      <c r="CD367" s="27">
        <f t="shared" si="1957"/>
        <v>0.34739999999999999</v>
      </c>
      <c r="CE367" s="28"/>
      <c r="CF367" s="29">
        <v>230.16990000000001</v>
      </c>
      <c r="CG367" s="27">
        <v>6.6199999999999995E-2</v>
      </c>
      <c r="CH367" s="27">
        <f t="shared" si="1958"/>
        <v>0.24379999999999999</v>
      </c>
      <c r="CI367" s="27">
        <f t="shared" si="1913"/>
        <v>1.6E-2</v>
      </c>
      <c r="CJ367" s="27">
        <f t="shared" si="1959"/>
        <v>0.25979999999999998</v>
      </c>
      <c r="CK367" s="28"/>
      <c r="CL367" s="126" t="s">
        <v>44</v>
      </c>
      <c r="CM367" s="126"/>
      <c r="CN367" s="126"/>
      <c r="CO367" s="126"/>
      <c r="CP367" s="81"/>
      <c r="CQ367" s="29">
        <v>2.1040999999999999</v>
      </c>
      <c r="CR367" s="27">
        <f t="shared" si="1960"/>
        <v>0</v>
      </c>
      <c r="CS367" s="27">
        <f t="shared" si="1916"/>
        <v>0.1026</v>
      </c>
      <c r="CT367" s="27">
        <f t="shared" si="1961"/>
        <v>0.1026</v>
      </c>
      <c r="CU367" s="28"/>
      <c r="CV367" s="126" t="s">
        <v>44</v>
      </c>
      <c r="CW367" s="126"/>
      <c r="CX367" s="126"/>
      <c r="CY367" s="126"/>
      <c r="CZ367" s="28"/>
      <c r="DA367" s="29">
        <v>6.0492999999999997</v>
      </c>
      <c r="DB367" s="27">
        <f t="shared" si="1962"/>
        <v>0</v>
      </c>
      <c r="DC367" s="29">
        <f t="shared" si="1919"/>
        <v>7.8299999999999995E-2</v>
      </c>
      <c r="DD367" s="27">
        <f t="shared" si="1963"/>
        <v>7.8299999999999995E-2</v>
      </c>
      <c r="DE367" s="27"/>
      <c r="DF367" s="126" t="s">
        <v>44</v>
      </c>
      <c r="DG367" s="126"/>
      <c r="DH367" s="126"/>
      <c r="DI367" s="126"/>
      <c r="DJ367" s="126"/>
      <c r="DK367" s="28"/>
      <c r="DL367" s="29">
        <v>22.4876</v>
      </c>
      <c r="DM367" s="27">
        <f t="shared" si="1921"/>
        <v>0</v>
      </c>
      <c r="DN367" s="27">
        <f t="shared" si="1964"/>
        <v>0</v>
      </c>
      <c r="DO367" s="27">
        <f t="shared" si="1923"/>
        <v>3.7999999999999999E-2</v>
      </c>
      <c r="DP367" s="27">
        <f t="shared" si="1965"/>
        <v>3.7999999999999999E-2</v>
      </c>
      <c r="DQ367" s="27"/>
      <c r="DR367" s="126" t="s">
        <v>44</v>
      </c>
      <c r="DS367" s="126"/>
      <c r="DT367" s="126"/>
      <c r="DU367" s="126"/>
      <c r="DV367" s="126"/>
      <c r="DW367" s="28"/>
      <c r="DX367" s="29">
        <v>122.9589</v>
      </c>
      <c r="DY367" s="27">
        <f t="shared" si="1975"/>
        <v>0</v>
      </c>
      <c r="DZ367" s="27">
        <f t="shared" si="1975"/>
        <v>0</v>
      </c>
      <c r="EA367" s="27">
        <f t="shared" si="1926"/>
        <v>2.3800000000000002E-2</v>
      </c>
      <c r="EB367" s="27">
        <f t="shared" si="1967"/>
        <v>2.3800000000000002E-2</v>
      </c>
      <c r="EC367" s="27"/>
      <c r="ED367" s="27"/>
      <c r="EE367" s="27"/>
      <c r="EF367" s="27"/>
      <c r="EG367" s="27"/>
      <c r="EH367" s="27"/>
      <c r="EI367" s="27"/>
      <c r="EJ367" s="127" t="s">
        <v>30</v>
      </c>
      <c r="EK367" s="127"/>
      <c r="EL367" s="127"/>
      <c r="EM367" s="127"/>
      <c r="EN367" s="127"/>
      <c r="EO367" s="31"/>
      <c r="EP367" s="29">
        <v>2.1040999999999999</v>
      </c>
      <c r="EQ367" s="27">
        <v>0</v>
      </c>
      <c r="ER367" s="27">
        <v>0</v>
      </c>
      <c r="ES367" s="27">
        <f t="shared" si="1928"/>
        <v>0.1026</v>
      </c>
      <c r="ET367" s="27">
        <f t="shared" si="1968"/>
        <v>0.1026</v>
      </c>
      <c r="EU367" s="31"/>
      <c r="EV367" s="29">
        <f t="shared" si="1969"/>
        <v>6.0492999999999997</v>
      </c>
      <c r="EW367" s="27">
        <v>0</v>
      </c>
      <c r="EX367" s="27">
        <v>0</v>
      </c>
      <c r="EY367" s="27">
        <f t="shared" si="1931"/>
        <v>7.8299999999999995E-2</v>
      </c>
      <c r="EZ367" s="27">
        <f t="shared" si="1970"/>
        <v>7.8299999999999995E-2</v>
      </c>
      <c r="FA367" s="31"/>
      <c r="FB367" s="29">
        <f t="shared" si="1971"/>
        <v>231.09040000000002</v>
      </c>
      <c r="FC367" s="27">
        <f t="shared" si="1972"/>
        <v>6.6199999999999995E-2</v>
      </c>
      <c r="FD367" s="27">
        <v>0</v>
      </c>
      <c r="FE367" s="27">
        <f t="shared" si="1935"/>
        <v>1.2699999999999999E-2</v>
      </c>
      <c r="FF367" s="27">
        <f t="shared" si="1973"/>
        <v>1.2699999999999999E-2</v>
      </c>
      <c r="FG367" s="31"/>
      <c r="FH367" s="29">
        <v>122.9589</v>
      </c>
      <c r="FI367" s="27">
        <v>0.1</v>
      </c>
      <c r="FJ367" s="27">
        <v>0</v>
      </c>
      <c r="FK367" s="27">
        <f t="shared" si="1937"/>
        <v>2.3800000000000002E-2</v>
      </c>
      <c r="FL367" s="27">
        <f t="shared" si="1974"/>
        <v>2.3800000000000002E-2</v>
      </c>
      <c r="FM367" s="31"/>
      <c r="FN367" s="32">
        <f t="shared" si="1939"/>
        <v>12</v>
      </c>
      <c r="FO367" s="32">
        <f t="shared" si="1940"/>
        <v>2020</v>
      </c>
    </row>
    <row r="368" spans="1:171" ht="15" x14ac:dyDescent="0.2">
      <c r="A368" s="51" t="str">
        <f t="shared" si="1885"/>
        <v>12021</v>
      </c>
      <c r="B368" s="32">
        <f t="shared" ref="B368:B391" si="1976">B356+1</f>
        <v>2021</v>
      </c>
      <c r="C368" s="32">
        <f t="shared" ref="C368:C391" si="1977">C356</f>
        <v>1</v>
      </c>
      <c r="D368" s="27"/>
      <c r="E368" s="29">
        <v>0.55889999999999995</v>
      </c>
      <c r="F368" s="52">
        <v>0.32429999999999998</v>
      </c>
      <c r="G368" s="27">
        <f t="shared" si="1886"/>
        <v>0.11509999999999999</v>
      </c>
      <c r="H368" s="27">
        <f t="shared" ref="H368:H373" si="1978">(F368+G368)</f>
        <v>0.43939999999999996</v>
      </c>
      <c r="I368" s="27"/>
      <c r="J368" s="29">
        <v>0.55889999999999995</v>
      </c>
      <c r="K368" s="27">
        <f t="shared" ref="K368:K373" si="1979">+F368</f>
        <v>0.32429999999999998</v>
      </c>
      <c r="L368" s="27">
        <f t="shared" si="1889"/>
        <v>0.11509999999999999</v>
      </c>
      <c r="M368" s="27">
        <f t="shared" ref="M368:M373" si="1980">(K368+L368)</f>
        <v>0.43939999999999996</v>
      </c>
      <c r="N368" s="27"/>
      <c r="O368" s="29">
        <v>0.98629999999999995</v>
      </c>
      <c r="P368" s="27">
        <f t="shared" ref="P368:P373" si="1981">+F368</f>
        <v>0.32429999999999998</v>
      </c>
      <c r="Q368" s="27">
        <f t="shared" si="1892"/>
        <v>0.1288</v>
      </c>
      <c r="R368" s="27">
        <f t="shared" ref="R368:R373" si="1982">(P368+Q368)</f>
        <v>0.45309999999999995</v>
      </c>
      <c r="S368" s="27"/>
      <c r="T368" s="29">
        <v>4.9314999999999998</v>
      </c>
      <c r="U368" s="27">
        <f t="shared" ref="U368:U373" si="1983">+P368</f>
        <v>0.32429999999999998</v>
      </c>
      <c r="V368" s="27">
        <f t="shared" si="1895"/>
        <v>0.1045</v>
      </c>
      <c r="W368" s="27">
        <f t="shared" ref="W368:W373" si="1984">(U368+V368)</f>
        <v>0.42879999999999996</v>
      </c>
      <c r="X368" s="27"/>
      <c r="Y368" s="29">
        <v>21.5671</v>
      </c>
      <c r="Z368" s="27">
        <v>0.14749999999999999</v>
      </c>
      <c r="AA368" s="27">
        <f t="shared" ref="AA368:AA373" si="1985">+U368</f>
        <v>0.32429999999999998</v>
      </c>
      <c r="AB368" s="27">
        <f t="shared" si="1898"/>
        <v>6.4199999999999993E-2</v>
      </c>
      <c r="AC368" s="27">
        <f t="shared" ref="AC368:AC373" si="1986">(AA368+AB368)</f>
        <v>0.38849999999999996</v>
      </c>
      <c r="AD368" s="27"/>
      <c r="AE368" s="29">
        <v>5.1288</v>
      </c>
      <c r="AF368" s="52">
        <v>0.251</v>
      </c>
      <c r="AG368" s="27">
        <f t="shared" si="1900"/>
        <v>0.1036</v>
      </c>
      <c r="AH368" s="27">
        <f t="shared" ref="AH368:AH373" si="1987">(AF368+AG368)</f>
        <v>0.35460000000000003</v>
      </c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9">
        <v>21.5671</v>
      </c>
      <c r="BC368" s="27">
        <f t="shared" si="1902"/>
        <v>0.14749999999999999</v>
      </c>
      <c r="BD368" s="27">
        <f t="shared" si="1903"/>
        <v>0.251</v>
      </c>
      <c r="BE368" s="27">
        <f t="shared" si="1904"/>
        <v>6.3299999999999995E-2</v>
      </c>
      <c r="BF368" s="27">
        <f t="shared" ref="BF368:BF373" si="1988">(BD368+BE368)</f>
        <v>0.31430000000000002</v>
      </c>
      <c r="BG368" s="27"/>
      <c r="BH368" s="29">
        <v>122.0384</v>
      </c>
      <c r="BI368" s="27">
        <v>0.1</v>
      </c>
      <c r="BJ368" s="27">
        <f t="shared" ref="BJ368:BJ373" si="1989">+BD368</f>
        <v>0.251</v>
      </c>
      <c r="BK368" s="27">
        <f t="shared" si="1907"/>
        <v>4.9099999999999998E-2</v>
      </c>
      <c r="BL368" s="27">
        <f t="shared" ref="BL368:BL373" si="1990">(BJ368+BK368)</f>
        <v>0.30009999999999998</v>
      </c>
      <c r="BM368" s="27"/>
      <c r="BN368" s="29">
        <v>978.19730000000004</v>
      </c>
      <c r="BO368" s="27">
        <v>4.2500000000000003E-2</v>
      </c>
      <c r="BP368" s="27">
        <f t="shared" ref="BP368:BP391" si="1991">AF368</f>
        <v>0.251</v>
      </c>
      <c r="BQ368" s="27">
        <v>8.0000000000000002E-3</v>
      </c>
      <c r="BR368" s="27">
        <f t="shared" ref="BR368:BR373" si="1992">BP368+BQ368</f>
        <v>0.25900000000000001</v>
      </c>
      <c r="BS368" s="27"/>
      <c r="BT368" s="127" t="s">
        <v>30</v>
      </c>
      <c r="BU368" s="127"/>
      <c r="BV368" s="127"/>
      <c r="BW368" s="127"/>
      <c r="BX368" s="127"/>
      <c r="BY368" s="31"/>
      <c r="BZ368" s="29">
        <v>5.1288</v>
      </c>
      <c r="CA368" s="27">
        <v>0</v>
      </c>
      <c r="CB368" s="27">
        <f t="shared" ref="CB368:CB373" si="1993">+BJ368</f>
        <v>0.251</v>
      </c>
      <c r="CC368" s="27">
        <f t="shared" si="1910"/>
        <v>0.1036</v>
      </c>
      <c r="CD368" s="27">
        <f t="shared" ref="CD368:CD373" si="1994">CB368+CC368</f>
        <v>0.35460000000000003</v>
      </c>
      <c r="CE368" s="28"/>
      <c r="CF368" s="29">
        <v>230.16990000000001</v>
      </c>
      <c r="CG368" s="27">
        <v>6.6199999999999995E-2</v>
      </c>
      <c r="CH368" s="27">
        <f t="shared" ref="CH368:CH373" si="1995">CB368</f>
        <v>0.251</v>
      </c>
      <c r="CI368" s="27">
        <f t="shared" si="1913"/>
        <v>1.6E-2</v>
      </c>
      <c r="CJ368" s="27">
        <f t="shared" ref="CJ368:CJ373" si="1996">CH368+CI368</f>
        <v>0.26700000000000002</v>
      </c>
      <c r="CK368" s="28"/>
      <c r="CL368" s="126" t="s">
        <v>44</v>
      </c>
      <c r="CM368" s="126"/>
      <c r="CN368" s="126"/>
      <c r="CO368" s="126"/>
      <c r="CP368" s="81"/>
      <c r="CQ368" s="29">
        <v>2.1040999999999999</v>
      </c>
      <c r="CR368" s="27">
        <f t="shared" ref="CR368:CR373" si="1997">+CM368</f>
        <v>0</v>
      </c>
      <c r="CS368" s="27">
        <f t="shared" si="1916"/>
        <v>0.1026</v>
      </c>
      <c r="CT368" s="27">
        <f t="shared" ref="CT368:CT373" si="1998">(CR368+CS368)</f>
        <v>0.1026</v>
      </c>
      <c r="CU368" s="28"/>
      <c r="CV368" s="126" t="s">
        <v>44</v>
      </c>
      <c r="CW368" s="126"/>
      <c r="CX368" s="126"/>
      <c r="CY368" s="126"/>
      <c r="CZ368" s="28"/>
      <c r="DA368" s="29">
        <v>6.0492999999999997</v>
      </c>
      <c r="DB368" s="27">
        <f t="shared" ref="DB368:DB373" si="1999">+CW368</f>
        <v>0</v>
      </c>
      <c r="DC368" s="29">
        <f t="shared" si="1919"/>
        <v>7.8299999999999995E-2</v>
      </c>
      <c r="DD368" s="27">
        <f t="shared" ref="DD368:DD373" si="2000">(DB368+DC368)</f>
        <v>7.8299999999999995E-2</v>
      </c>
      <c r="DE368" s="27"/>
      <c r="DF368" s="126" t="s">
        <v>44</v>
      </c>
      <c r="DG368" s="126"/>
      <c r="DH368" s="126"/>
      <c r="DI368" s="126"/>
      <c r="DJ368" s="126"/>
      <c r="DK368" s="28"/>
      <c r="DL368" s="29">
        <v>22.4876</v>
      </c>
      <c r="DM368" s="27">
        <f t="shared" si="1921"/>
        <v>0.14749999999999999</v>
      </c>
      <c r="DN368" s="27">
        <f t="shared" ref="DN368:DN373" si="2001">+DH368</f>
        <v>0</v>
      </c>
      <c r="DO368" s="27">
        <f t="shared" si="1923"/>
        <v>3.7999999999999999E-2</v>
      </c>
      <c r="DP368" s="27">
        <f t="shared" ref="DP368:DP373" si="2002">(DN368+DO368)</f>
        <v>3.7999999999999999E-2</v>
      </c>
      <c r="DQ368" s="27"/>
      <c r="DR368" s="126" t="s">
        <v>44</v>
      </c>
      <c r="DS368" s="126"/>
      <c r="DT368" s="126"/>
      <c r="DU368" s="126"/>
      <c r="DV368" s="126"/>
      <c r="DW368" s="28"/>
      <c r="DX368" s="29">
        <v>122.9589</v>
      </c>
      <c r="DY368" s="27">
        <f t="shared" ref="DY368:DZ370" si="2003">+DS368</f>
        <v>0</v>
      </c>
      <c r="DZ368" s="27">
        <f t="shared" si="2003"/>
        <v>0</v>
      </c>
      <c r="EA368" s="27">
        <f t="shared" si="1926"/>
        <v>2.3800000000000002E-2</v>
      </c>
      <c r="EB368" s="27">
        <f t="shared" ref="EB368:EB373" si="2004">(DZ368+EA368)</f>
        <v>2.3800000000000002E-2</v>
      </c>
      <c r="EC368" s="27"/>
      <c r="ED368" s="29">
        <v>979.11779999999999</v>
      </c>
      <c r="EE368" s="27">
        <v>4.2500000000000003E-2</v>
      </c>
      <c r="EF368" s="27">
        <v>0</v>
      </c>
      <c r="EG368" s="27">
        <v>4.7000000000000002E-3</v>
      </c>
      <c r="EH368" s="27">
        <f t="shared" ref="EH368:EH373" si="2005">(EF368+EG368)</f>
        <v>4.7000000000000002E-3</v>
      </c>
      <c r="EI368" s="27"/>
      <c r="EJ368" s="127" t="s">
        <v>30</v>
      </c>
      <c r="EK368" s="127"/>
      <c r="EL368" s="127"/>
      <c r="EM368" s="127"/>
      <c r="EN368" s="127"/>
      <c r="EO368" s="31"/>
      <c r="EP368" s="29">
        <v>2.1040999999999999</v>
      </c>
      <c r="EQ368" s="27">
        <v>0</v>
      </c>
      <c r="ER368" s="27">
        <v>0</v>
      </c>
      <c r="ES368" s="27">
        <f t="shared" si="1928"/>
        <v>0.1026</v>
      </c>
      <c r="ET368" s="27">
        <f t="shared" ref="ET368:ET373" si="2006">ER368+ES368</f>
        <v>0.1026</v>
      </c>
      <c r="EU368" s="31"/>
      <c r="EV368" s="29">
        <f t="shared" ref="EV368:EV373" si="2007">BZ368+0.9205</f>
        <v>6.0492999999999997</v>
      </c>
      <c r="EW368" s="27">
        <v>0</v>
      </c>
      <c r="EX368" s="27">
        <v>0</v>
      </c>
      <c r="EY368" s="27">
        <f t="shared" si="1931"/>
        <v>7.8299999999999995E-2</v>
      </c>
      <c r="EZ368" s="27">
        <f t="shared" ref="EZ368:EZ373" si="2008">EX368+EY368</f>
        <v>7.8299999999999995E-2</v>
      </c>
      <c r="FA368" s="31"/>
      <c r="FB368" s="29">
        <f t="shared" ref="FB368:FB373" si="2009">CF368+0.9205</f>
        <v>231.09040000000002</v>
      </c>
      <c r="FC368" s="27">
        <f t="shared" ref="FC368:FC373" si="2010">CG368</f>
        <v>6.6199999999999995E-2</v>
      </c>
      <c r="FD368" s="27">
        <v>0</v>
      </c>
      <c r="FE368" s="27">
        <f t="shared" si="1935"/>
        <v>1.2699999999999999E-2</v>
      </c>
      <c r="FF368" s="27">
        <f t="shared" ref="FF368:FF373" si="2011">FD368+FE368</f>
        <v>1.2699999999999999E-2</v>
      </c>
      <c r="FG368" s="31"/>
      <c r="FH368" s="29">
        <v>122.9589</v>
      </c>
      <c r="FI368" s="27">
        <v>0.1</v>
      </c>
      <c r="FJ368" s="27">
        <v>0</v>
      </c>
      <c r="FK368" s="27">
        <f t="shared" si="1937"/>
        <v>2.3800000000000002E-2</v>
      </c>
      <c r="FL368" s="27">
        <f t="shared" ref="FL368:FL373" si="2012">FJ368+FK368</f>
        <v>2.3800000000000002E-2</v>
      </c>
      <c r="FM368" s="31"/>
      <c r="FN368" s="32">
        <f t="shared" si="1939"/>
        <v>1</v>
      </c>
      <c r="FO368" s="32">
        <f t="shared" si="1940"/>
        <v>2021</v>
      </c>
    </row>
    <row r="369" spans="1:171" ht="15" x14ac:dyDescent="0.2">
      <c r="A369" s="51" t="str">
        <f t="shared" si="1885"/>
        <v>22021</v>
      </c>
      <c r="B369" s="32">
        <f t="shared" si="1976"/>
        <v>2021</v>
      </c>
      <c r="C369" s="32">
        <f t="shared" si="1977"/>
        <v>2</v>
      </c>
      <c r="D369" s="27"/>
      <c r="E369" s="29">
        <v>0.55889999999999995</v>
      </c>
      <c r="F369" s="52">
        <v>0.3493</v>
      </c>
      <c r="G369" s="27">
        <f t="shared" si="1886"/>
        <v>0.11509999999999999</v>
      </c>
      <c r="H369" s="27">
        <f t="shared" si="1978"/>
        <v>0.46439999999999998</v>
      </c>
      <c r="I369" s="27"/>
      <c r="J369" s="29">
        <v>0.55889999999999995</v>
      </c>
      <c r="K369" s="27">
        <f t="shared" si="1979"/>
        <v>0.3493</v>
      </c>
      <c r="L369" s="27">
        <f t="shared" si="1889"/>
        <v>0.11509999999999999</v>
      </c>
      <c r="M369" s="27">
        <f t="shared" si="1980"/>
        <v>0.46439999999999998</v>
      </c>
      <c r="N369" s="27"/>
      <c r="O369" s="29">
        <v>0.98629999999999995</v>
      </c>
      <c r="P369" s="27">
        <f t="shared" si="1981"/>
        <v>0.3493</v>
      </c>
      <c r="Q369" s="27">
        <f t="shared" si="1892"/>
        <v>0.1288</v>
      </c>
      <c r="R369" s="27">
        <f t="shared" si="1982"/>
        <v>0.47809999999999997</v>
      </c>
      <c r="S369" s="27"/>
      <c r="T369" s="29">
        <v>4.9314999999999998</v>
      </c>
      <c r="U369" s="27">
        <f t="shared" si="1983"/>
        <v>0.3493</v>
      </c>
      <c r="V369" s="27">
        <f t="shared" si="1895"/>
        <v>0.1045</v>
      </c>
      <c r="W369" s="27">
        <f t="shared" si="1984"/>
        <v>0.45379999999999998</v>
      </c>
      <c r="X369" s="27"/>
      <c r="Y369" s="29">
        <v>21.5671</v>
      </c>
      <c r="Z369" s="27">
        <v>0.14749999999999999</v>
      </c>
      <c r="AA369" s="27">
        <f t="shared" si="1985"/>
        <v>0.3493</v>
      </c>
      <c r="AB369" s="27">
        <f t="shared" si="1898"/>
        <v>6.4199999999999993E-2</v>
      </c>
      <c r="AC369" s="27">
        <f t="shared" si="1986"/>
        <v>0.41349999999999998</v>
      </c>
      <c r="AD369" s="27"/>
      <c r="AE369" s="29">
        <v>5.1288</v>
      </c>
      <c r="AF369" s="52">
        <v>0.25740000000000002</v>
      </c>
      <c r="AG369" s="27">
        <f t="shared" si="1900"/>
        <v>0.1036</v>
      </c>
      <c r="AH369" s="27">
        <f t="shared" si="1987"/>
        <v>0.36099999999999999</v>
      </c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9">
        <v>21.5671</v>
      </c>
      <c r="BC369" s="27">
        <f t="shared" si="1902"/>
        <v>0.14749999999999999</v>
      </c>
      <c r="BD369" s="27">
        <f t="shared" si="1903"/>
        <v>0.25740000000000002</v>
      </c>
      <c r="BE369" s="27">
        <f t="shared" si="1904"/>
        <v>6.3299999999999995E-2</v>
      </c>
      <c r="BF369" s="27">
        <f t="shared" si="1988"/>
        <v>0.32069999999999999</v>
      </c>
      <c r="BG369" s="27"/>
      <c r="BH369" s="29">
        <v>122.0384</v>
      </c>
      <c r="BI369" s="27">
        <v>0.1</v>
      </c>
      <c r="BJ369" s="27">
        <f t="shared" si="1989"/>
        <v>0.25740000000000002</v>
      </c>
      <c r="BK369" s="27">
        <f t="shared" si="1907"/>
        <v>4.9099999999999998E-2</v>
      </c>
      <c r="BL369" s="27">
        <f t="shared" si="1990"/>
        <v>0.30649999999999999</v>
      </c>
      <c r="BM369" s="27"/>
      <c r="BN369" s="29">
        <v>978.19730000000004</v>
      </c>
      <c r="BO369" s="27">
        <v>4.2500000000000003E-2</v>
      </c>
      <c r="BP369" s="27">
        <f t="shared" si="1991"/>
        <v>0.25740000000000002</v>
      </c>
      <c r="BQ369" s="27">
        <v>8.0000000000000002E-3</v>
      </c>
      <c r="BR369" s="27">
        <f t="shared" si="1992"/>
        <v>0.26540000000000002</v>
      </c>
      <c r="BS369" s="27"/>
      <c r="BT369" s="127" t="s">
        <v>30</v>
      </c>
      <c r="BU369" s="127"/>
      <c r="BV369" s="127"/>
      <c r="BW369" s="127"/>
      <c r="BX369" s="127"/>
      <c r="BY369" s="31"/>
      <c r="BZ369" s="29">
        <v>5.1288</v>
      </c>
      <c r="CA369" s="27">
        <v>0</v>
      </c>
      <c r="CB369" s="27">
        <f t="shared" si="1993"/>
        <v>0.25740000000000002</v>
      </c>
      <c r="CC369" s="27">
        <f t="shared" si="1910"/>
        <v>0.1036</v>
      </c>
      <c r="CD369" s="27">
        <f t="shared" si="1994"/>
        <v>0.36099999999999999</v>
      </c>
      <c r="CE369" s="28"/>
      <c r="CF369" s="29">
        <v>230.16990000000001</v>
      </c>
      <c r="CG369" s="27">
        <v>6.6199999999999995E-2</v>
      </c>
      <c r="CH369" s="27">
        <f t="shared" si="1995"/>
        <v>0.25740000000000002</v>
      </c>
      <c r="CI369" s="27">
        <f t="shared" si="1913"/>
        <v>1.6E-2</v>
      </c>
      <c r="CJ369" s="27">
        <f t="shared" si="1996"/>
        <v>0.27340000000000003</v>
      </c>
      <c r="CK369" s="28"/>
      <c r="CL369" s="126" t="s">
        <v>44</v>
      </c>
      <c r="CM369" s="126"/>
      <c r="CN369" s="126"/>
      <c r="CO369" s="126"/>
      <c r="CP369" s="81"/>
      <c r="CQ369" s="29">
        <v>2.1040999999999999</v>
      </c>
      <c r="CR369" s="27">
        <f t="shared" si="1997"/>
        <v>0</v>
      </c>
      <c r="CS369" s="27">
        <f t="shared" si="1916"/>
        <v>0.1026</v>
      </c>
      <c r="CT369" s="27">
        <f t="shared" si="1998"/>
        <v>0.1026</v>
      </c>
      <c r="CU369" s="28"/>
      <c r="CV369" s="126" t="s">
        <v>44</v>
      </c>
      <c r="CW369" s="126"/>
      <c r="CX369" s="126"/>
      <c r="CY369" s="126"/>
      <c r="CZ369" s="28"/>
      <c r="DA369" s="29">
        <v>6.0492999999999997</v>
      </c>
      <c r="DB369" s="27">
        <f t="shared" si="1999"/>
        <v>0</v>
      </c>
      <c r="DC369" s="29">
        <f t="shared" si="1919"/>
        <v>7.8299999999999995E-2</v>
      </c>
      <c r="DD369" s="27">
        <f t="shared" si="2000"/>
        <v>7.8299999999999995E-2</v>
      </c>
      <c r="DE369" s="27"/>
      <c r="DF369" s="126" t="s">
        <v>44</v>
      </c>
      <c r="DG369" s="126"/>
      <c r="DH369" s="126"/>
      <c r="DI369" s="126"/>
      <c r="DJ369" s="126"/>
      <c r="DK369" s="28"/>
      <c r="DL369" s="29">
        <v>22.4876</v>
      </c>
      <c r="DM369" s="27">
        <f t="shared" si="1921"/>
        <v>0</v>
      </c>
      <c r="DN369" s="27">
        <f t="shared" si="2001"/>
        <v>0</v>
      </c>
      <c r="DO369" s="27">
        <f t="shared" si="1923"/>
        <v>3.7999999999999999E-2</v>
      </c>
      <c r="DP369" s="27">
        <f t="shared" si="2002"/>
        <v>3.7999999999999999E-2</v>
      </c>
      <c r="DQ369" s="27"/>
      <c r="DR369" s="126" t="s">
        <v>44</v>
      </c>
      <c r="DS369" s="126"/>
      <c r="DT369" s="126"/>
      <c r="DU369" s="126"/>
      <c r="DV369" s="126"/>
      <c r="DW369" s="28"/>
      <c r="DX369" s="29">
        <v>122.9589</v>
      </c>
      <c r="DY369" s="27">
        <f t="shared" si="2003"/>
        <v>0</v>
      </c>
      <c r="DZ369" s="27">
        <f t="shared" si="2003"/>
        <v>0</v>
      </c>
      <c r="EA369" s="27">
        <f t="shared" si="1926"/>
        <v>2.3800000000000002E-2</v>
      </c>
      <c r="EB369" s="27">
        <f t="shared" si="2004"/>
        <v>2.3800000000000002E-2</v>
      </c>
      <c r="EC369" s="27"/>
      <c r="ED369" s="29">
        <v>979.11779999999999</v>
      </c>
      <c r="EE369" s="27">
        <v>4.2500000000000003E-2</v>
      </c>
      <c r="EF369" s="27">
        <v>0</v>
      </c>
      <c r="EG369" s="27">
        <v>4.7000000000000002E-3</v>
      </c>
      <c r="EH369" s="27">
        <f t="shared" si="2005"/>
        <v>4.7000000000000002E-3</v>
      </c>
      <c r="EI369" s="27"/>
      <c r="EJ369" s="127" t="s">
        <v>30</v>
      </c>
      <c r="EK369" s="127"/>
      <c r="EL369" s="127"/>
      <c r="EM369" s="127"/>
      <c r="EN369" s="127"/>
      <c r="EO369" s="31"/>
      <c r="EP369" s="29">
        <v>2.1040999999999999</v>
      </c>
      <c r="EQ369" s="27">
        <v>0</v>
      </c>
      <c r="ER369" s="27">
        <v>0</v>
      </c>
      <c r="ES369" s="27">
        <f t="shared" si="1928"/>
        <v>0.1026</v>
      </c>
      <c r="ET369" s="27">
        <f t="shared" si="2006"/>
        <v>0.1026</v>
      </c>
      <c r="EU369" s="31"/>
      <c r="EV369" s="29">
        <f t="shared" si="2007"/>
        <v>6.0492999999999997</v>
      </c>
      <c r="EW369" s="27">
        <v>0</v>
      </c>
      <c r="EX369" s="27">
        <v>0</v>
      </c>
      <c r="EY369" s="27">
        <f t="shared" si="1931"/>
        <v>7.8299999999999995E-2</v>
      </c>
      <c r="EZ369" s="27">
        <f t="shared" si="2008"/>
        <v>7.8299999999999995E-2</v>
      </c>
      <c r="FA369" s="31"/>
      <c r="FB369" s="29">
        <f t="shared" si="2009"/>
        <v>231.09040000000002</v>
      </c>
      <c r="FC369" s="27">
        <f t="shared" si="2010"/>
        <v>6.6199999999999995E-2</v>
      </c>
      <c r="FD369" s="27">
        <v>0</v>
      </c>
      <c r="FE369" s="27">
        <f t="shared" si="1935"/>
        <v>1.2699999999999999E-2</v>
      </c>
      <c r="FF369" s="27">
        <f t="shared" si="2011"/>
        <v>1.2699999999999999E-2</v>
      </c>
      <c r="FG369" s="31"/>
      <c r="FH369" s="29">
        <v>122.9589</v>
      </c>
      <c r="FI369" s="27">
        <v>0.1</v>
      </c>
      <c r="FJ369" s="27">
        <v>0</v>
      </c>
      <c r="FK369" s="27">
        <f t="shared" si="1937"/>
        <v>2.3800000000000002E-2</v>
      </c>
      <c r="FL369" s="27">
        <f t="shared" si="2012"/>
        <v>2.3800000000000002E-2</v>
      </c>
      <c r="FM369" s="31"/>
      <c r="FN369" s="32">
        <f t="shared" si="1939"/>
        <v>2</v>
      </c>
      <c r="FO369" s="32">
        <f t="shared" si="1940"/>
        <v>2021</v>
      </c>
    </row>
    <row r="370" spans="1:171" ht="15" x14ac:dyDescent="0.2">
      <c r="A370" s="51" t="str">
        <f t="shared" si="1885"/>
        <v>32021</v>
      </c>
      <c r="B370" s="32">
        <f t="shared" si="1976"/>
        <v>2021</v>
      </c>
      <c r="C370" s="32">
        <f t="shared" si="1977"/>
        <v>3</v>
      </c>
      <c r="D370" s="27"/>
      <c r="E370" s="29">
        <v>0.55889999999999995</v>
      </c>
      <c r="F370" s="52">
        <v>0.37030000000000002</v>
      </c>
      <c r="G370" s="27">
        <f t="shared" si="1886"/>
        <v>0.11509999999999999</v>
      </c>
      <c r="H370" s="27">
        <f t="shared" si="1978"/>
        <v>0.4854</v>
      </c>
      <c r="I370" s="27"/>
      <c r="J370" s="29">
        <v>0.55889999999999995</v>
      </c>
      <c r="K370" s="27">
        <f t="shared" si="1979"/>
        <v>0.37030000000000002</v>
      </c>
      <c r="L370" s="27">
        <f t="shared" si="1889"/>
        <v>0.11509999999999999</v>
      </c>
      <c r="M370" s="27">
        <f t="shared" si="1980"/>
        <v>0.4854</v>
      </c>
      <c r="N370" s="27"/>
      <c r="O370" s="29">
        <v>0.98629999999999995</v>
      </c>
      <c r="P370" s="27">
        <f t="shared" si="1981"/>
        <v>0.37030000000000002</v>
      </c>
      <c r="Q370" s="27">
        <f t="shared" si="1892"/>
        <v>0.1288</v>
      </c>
      <c r="R370" s="27">
        <f t="shared" si="1982"/>
        <v>0.49909999999999999</v>
      </c>
      <c r="S370" s="27"/>
      <c r="T370" s="29">
        <v>4.9314999999999998</v>
      </c>
      <c r="U370" s="27">
        <f t="shared" si="1983"/>
        <v>0.37030000000000002</v>
      </c>
      <c r="V370" s="27">
        <f t="shared" si="1895"/>
        <v>0.1045</v>
      </c>
      <c r="W370" s="27">
        <f t="shared" si="1984"/>
        <v>0.4748</v>
      </c>
      <c r="X370" s="27"/>
      <c r="Y370" s="29">
        <v>21.5671</v>
      </c>
      <c r="Z370" s="27">
        <v>0.14749999999999999</v>
      </c>
      <c r="AA370" s="27">
        <f t="shared" si="1985"/>
        <v>0.37030000000000002</v>
      </c>
      <c r="AB370" s="27">
        <f t="shared" si="1898"/>
        <v>6.4199999999999993E-2</v>
      </c>
      <c r="AC370" s="27">
        <f t="shared" si="1986"/>
        <v>0.4345</v>
      </c>
      <c r="AD370" s="27"/>
      <c r="AE370" s="29">
        <v>5.1288</v>
      </c>
      <c r="AF370" s="52">
        <v>0.28129999999999999</v>
      </c>
      <c r="AG370" s="27">
        <f t="shared" si="1900"/>
        <v>0.1036</v>
      </c>
      <c r="AH370" s="27">
        <f t="shared" si="1987"/>
        <v>0.38490000000000002</v>
      </c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9">
        <v>21.5671</v>
      </c>
      <c r="BC370" s="27">
        <f t="shared" si="1902"/>
        <v>0.14749999999999999</v>
      </c>
      <c r="BD370" s="27">
        <f t="shared" si="1903"/>
        <v>0.28129999999999999</v>
      </c>
      <c r="BE370" s="27">
        <f t="shared" si="1904"/>
        <v>6.3299999999999995E-2</v>
      </c>
      <c r="BF370" s="27">
        <f t="shared" si="1988"/>
        <v>0.34460000000000002</v>
      </c>
      <c r="BG370" s="27"/>
      <c r="BH370" s="29">
        <v>122.0384</v>
      </c>
      <c r="BI370" s="27">
        <v>0.1</v>
      </c>
      <c r="BJ370" s="27">
        <f t="shared" si="1989"/>
        <v>0.28129999999999999</v>
      </c>
      <c r="BK370" s="27">
        <f t="shared" si="1907"/>
        <v>4.9099999999999998E-2</v>
      </c>
      <c r="BL370" s="27">
        <f t="shared" si="1990"/>
        <v>0.33039999999999997</v>
      </c>
      <c r="BM370" s="27"/>
      <c r="BN370" s="29">
        <v>978.19730000000004</v>
      </c>
      <c r="BO370" s="27">
        <v>4.2500000000000003E-2</v>
      </c>
      <c r="BP370" s="27">
        <f t="shared" si="1991"/>
        <v>0.28129999999999999</v>
      </c>
      <c r="BQ370" s="27">
        <v>8.0000000000000002E-3</v>
      </c>
      <c r="BR370" s="27">
        <f t="shared" si="1992"/>
        <v>0.2893</v>
      </c>
      <c r="BS370" s="27"/>
      <c r="BT370" s="127" t="s">
        <v>30</v>
      </c>
      <c r="BU370" s="127"/>
      <c r="BV370" s="127"/>
      <c r="BW370" s="127"/>
      <c r="BX370" s="127"/>
      <c r="BY370" s="31"/>
      <c r="BZ370" s="29">
        <v>5.1288</v>
      </c>
      <c r="CA370" s="27">
        <v>0</v>
      </c>
      <c r="CB370" s="27">
        <f t="shared" si="1993"/>
        <v>0.28129999999999999</v>
      </c>
      <c r="CC370" s="27">
        <f t="shared" si="1910"/>
        <v>0.1036</v>
      </c>
      <c r="CD370" s="27">
        <f t="shared" si="1994"/>
        <v>0.38490000000000002</v>
      </c>
      <c r="CE370" s="28"/>
      <c r="CF370" s="29">
        <v>230.16990000000001</v>
      </c>
      <c r="CG370" s="27">
        <v>6.6199999999999995E-2</v>
      </c>
      <c r="CH370" s="27">
        <f t="shared" si="1995"/>
        <v>0.28129999999999999</v>
      </c>
      <c r="CI370" s="27">
        <f t="shared" si="1913"/>
        <v>1.6E-2</v>
      </c>
      <c r="CJ370" s="27">
        <f t="shared" si="1996"/>
        <v>0.29730000000000001</v>
      </c>
      <c r="CK370" s="28"/>
      <c r="CL370" s="126" t="s">
        <v>44</v>
      </c>
      <c r="CM370" s="126"/>
      <c r="CN370" s="126"/>
      <c r="CO370" s="126"/>
      <c r="CP370" s="81"/>
      <c r="CQ370" s="29">
        <v>2.1040999999999999</v>
      </c>
      <c r="CR370" s="27">
        <f t="shared" si="1997"/>
        <v>0</v>
      </c>
      <c r="CS370" s="27">
        <f t="shared" si="1916"/>
        <v>0.1026</v>
      </c>
      <c r="CT370" s="27">
        <f t="shared" si="1998"/>
        <v>0.1026</v>
      </c>
      <c r="CU370" s="28"/>
      <c r="CV370" s="126" t="s">
        <v>44</v>
      </c>
      <c r="CW370" s="126"/>
      <c r="CX370" s="126"/>
      <c r="CY370" s="126"/>
      <c r="CZ370" s="28"/>
      <c r="DA370" s="29">
        <v>6.0492999999999997</v>
      </c>
      <c r="DB370" s="27">
        <f t="shared" si="1999"/>
        <v>0</v>
      </c>
      <c r="DC370" s="29">
        <f t="shared" si="1919"/>
        <v>7.8299999999999995E-2</v>
      </c>
      <c r="DD370" s="27">
        <f t="shared" si="2000"/>
        <v>7.8299999999999995E-2</v>
      </c>
      <c r="DE370" s="27"/>
      <c r="DF370" s="126" t="s">
        <v>44</v>
      </c>
      <c r="DG370" s="126"/>
      <c r="DH370" s="126"/>
      <c r="DI370" s="126"/>
      <c r="DJ370" s="126"/>
      <c r="DK370" s="28"/>
      <c r="DL370" s="29">
        <v>22.4876</v>
      </c>
      <c r="DM370" s="27">
        <f t="shared" si="1921"/>
        <v>0.14749999999999999</v>
      </c>
      <c r="DN370" s="27">
        <f t="shared" si="2001"/>
        <v>0</v>
      </c>
      <c r="DO370" s="27">
        <f t="shared" si="1923"/>
        <v>3.7999999999999999E-2</v>
      </c>
      <c r="DP370" s="27">
        <f t="shared" si="2002"/>
        <v>3.7999999999999999E-2</v>
      </c>
      <c r="DQ370" s="27"/>
      <c r="DR370" s="126" t="s">
        <v>44</v>
      </c>
      <c r="DS370" s="126"/>
      <c r="DT370" s="126"/>
      <c r="DU370" s="126"/>
      <c r="DV370" s="126"/>
      <c r="DW370" s="28"/>
      <c r="DX370" s="29">
        <v>122.9589</v>
      </c>
      <c r="DY370" s="27">
        <f t="shared" si="2003"/>
        <v>0</v>
      </c>
      <c r="DZ370" s="27">
        <f t="shared" si="2003"/>
        <v>0</v>
      </c>
      <c r="EA370" s="27">
        <f t="shared" si="1926"/>
        <v>2.3800000000000002E-2</v>
      </c>
      <c r="EB370" s="27">
        <f t="shared" si="2004"/>
        <v>2.3800000000000002E-2</v>
      </c>
      <c r="EC370" s="27"/>
      <c r="ED370" s="29">
        <v>979.11779999999999</v>
      </c>
      <c r="EE370" s="27">
        <v>4.2500000000000003E-2</v>
      </c>
      <c r="EF370" s="27">
        <v>0</v>
      </c>
      <c r="EG370" s="27">
        <v>4.7000000000000002E-3</v>
      </c>
      <c r="EH370" s="27">
        <f t="shared" si="2005"/>
        <v>4.7000000000000002E-3</v>
      </c>
      <c r="EI370" s="27"/>
      <c r="EJ370" s="127" t="s">
        <v>30</v>
      </c>
      <c r="EK370" s="127"/>
      <c r="EL370" s="127"/>
      <c r="EM370" s="127"/>
      <c r="EN370" s="127"/>
      <c r="EO370" s="31"/>
      <c r="EP370" s="29">
        <v>2.1040999999999999</v>
      </c>
      <c r="EQ370" s="27">
        <v>0</v>
      </c>
      <c r="ER370" s="27">
        <v>0</v>
      </c>
      <c r="ES370" s="27">
        <f t="shared" si="1928"/>
        <v>0.1026</v>
      </c>
      <c r="ET370" s="27">
        <f t="shared" si="2006"/>
        <v>0.1026</v>
      </c>
      <c r="EU370" s="31"/>
      <c r="EV370" s="29">
        <f t="shared" si="2007"/>
        <v>6.0492999999999997</v>
      </c>
      <c r="EW370" s="27">
        <v>0</v>
      </c>
      <c r="EX370" s="27">
        <v>0</v>
      </c>
      <c r="EY370" s="27">
        <f t="shared" si="1931"/>
        <v>7.8299999999999995E-2</v>
      </c>
      <c r="EZ370" s="27">
        <f t="shared" si="2008"/>
        <v>7.8299999999999995E-2</v>
      </c>
      <c r="FA370" s="31"/>
      <c r="FB370" s="29">
        <f t="shared" si="2009"/>
        <v>231.09040000000002</v>
      </c>
      <c r="FC370" s="27">
        <f t="shared" si="2010"/>
        <v>6.6199999999999995E-2</v>
      </c>
      <c r="FD370" s="27">
        <v>0</v>
      </c>
      <c r="FE370" s="27">
        <f t="shared" si="1935"/>
        <v>1.2699999999999999E-2</v>
      </c>
      <c r="FF370" s="27">
        <f t="shared" si="2011"/>
        <v>1.2699999999999999E-2</v>
      </c>
      <c r="FG370" s="31"/>
      <c r="FH370" s="29">
        <v>122.9589</v>
      </c>
      <c r="FI370" s="27">
        <v>0.1</v>
      </c>
      <c r="FJ370" s="27">
        <v>0</v>
      </c>
      <c r="FK370" s="27">
        <f t="shared" si="1937"/>
        <v>2.3800000000000002E-2</v>
      </c>
      <c r="FL370" s="27">
        <f t="shared" si="2012"/>
        <v>2.3800000000000002E-2</v>
      </c>
      <c r="FM370" s="31"/>
      <c r="FN370" s="32">
        <f t="shared" si="1939"/>
        <v>3</v>
      </c>
      <c r="FO370" s="32">
        <f t="shared" si="1940"/>
        <v>2021</v>
      </c>
    </row>
    <row r="371" spans="1:171" ht="15" x14ac:dyDescent="0.2">
      <c r="A371" s="51" t="str">
        <f t="shared" si="1885"/>
        <v>42021</v>
      </c>
      <c r="B371" s="32">
        <f t="shared" si="1976"/>
        <v>2021</v>
      </c>
      <c r="C371" s="32">
        <f t="shared" si="1977"/>
        <v>4</v>
      </c>
      <c r="D371" s="27"/>
      <c r="E371" s="29">
        <v>0.55889999999999995</v>
      </c>
      <c r="F371" s="52">
        <v>0.61609999999999998</v>
      </c>
      <c r="G371" s="27">
        <f t="shared" si="1886"/>
        <v>0.11509999999999999</v>
      </c>
      <c r="H371" s="27">
        <f t="shared" si="1978"/>
        <v>0.73119999999999996</v>
      </c>
      <c r="I371" s="27"/>
      <c r="J371" s="29">
        <v>0.55889999999999995</v>
      </c>
      <c r="K371" s="27">
        <f t="shared" si="1979"/>
        <v>0.61609999999999998</v>
      </c>
      <c r="L371" s="27">
        <f t="shared" si="1889"/>
        <v>0.11509999999999999</v>
      </c>
      <c r="M371" s="27">
        <f t="shared" si="1980"/>
        <v>0.73119999999999996</v>
      </c>
      <c r="N371" s="27"/>
      <c r="O371" s="29">
        <v>0.98629999999999995</v>
      </c>
      <c r="P371" s="27">
        <f t="shared" si="1981"/>
        <v>0.61609999999999998</v>
      </c>
      <c r="Q371" s="27">
        <f t="shared" si="1892"/>
        <v>0.1288</v>
      </c>
      <c r="R371" s="27">
        <f t="shared" si="1982"/>
        <v>0.74490000000000001</v>
      </c>
      <c r="S371" s="27"/>
      <c r="T371" s="29">
        <v>4.9314999999999998</v>
      </c>
      <c r="U371" s="27">
        <f t="shared" si="1983"/>
        <v>0.61609999999999998</v>
      </c>
      <c r="V371" s="27">
        <f t="shared" si="1895"/>
        <v>0.1045</v>
      </c>
      <c r="W371" s="27">
        <f t="shared" si="1984"/>
        <v>0.72060000000000002</v>
      </c>
      <c r="X371" s="27"/>
      <c r="Y371" s="29">
        <v>21.5671</v>
      </c>
      <c r="Z371" s="27">
        <v>0.14749999999999999</v>
      </c>
      <c r="AA371" s="27">
        <f t="shared" si="1985"/>
        <v>0.61609999999999998</v>
      </c>
      <c r="AB371" s="27">
        <f t="shared" si="1898"/>
        <v>6.4199999999999993E-2</v>
      </c>
      <c r="AC371" s="27">
        <f t="shared" si="1986"/>
        <v>0.68030000000000002</v>
      </c>
      <c r="AD371" s="27"/>
      <c r="AE371" s="29">
        <v>5.1288</v>
      </c>
      <c r="AF371" s="52">
        <v>0.53920000000000001</v>
      </c>
      <c r="AG371" s="27">
        <f t="shared" si="1900"/>
        <v>0.1036</v>
      </c>
      <c r="AH371" s="27">
        <f t="shared" si="1987"/>
        <v>0.64280000000000004</v>
      </c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9">
        <v>21.5671</v>
      </c>
      <c r="BC371" s="27">
        <f t="shared" si="1902"/>
        <v>0.14749999999999999</v>
      </c>
      <c r="BD371" s="27">
        <f t="shared" si="1903"/>
        <v>0.53920000000000001</v>
      </c>
      <c r="BE371" s="27">
        <f t="shared" si="1904"/>
        <v>6.3299999999999995E-2</v>
      </c>
      <c r="BF371" s="27">
        <f t="shared" si="1988"/>
        <v>0.60250000000000004</v>
      </c>
      <c r="BG371" s="27"/>
      <c r="BH371" s="29">
        <v>122.0384</v>
      </c>
      <c r="BI371" s="27">
        <v>0.1</v>
      </c>
      <c r="BJ371" s="27">
        <f t="shared" si="1989"/>
        <v>0.53920000000000001</v>
      </c>
      <c r="BK371" s="27">
        <f t="shared" si="1907"/>
        <v>4.9099999999999998E-2</v>
      </c>
      <c r="BL371" s="27">
        <f t="shared" si="1990"/>
        <v>0.58830000000000005</v>
      </c>
      <c r="BM371" s="27"/>
      <c r="BN371" s="29">
        <v>978.19730000000004</v>
      </c>
      <c r="BO371" s="27">
        <v>4.2500000000000003E-2</v>
      </c>
      <c r="BP371" s="27">
        <f t="shared" si="1991"/>
        <v>0.53920000000000001</v>
      </c>
      <c r="BQ371" s="27">
        <v>8.0000000000000002E-3</v>
      </c>
      <c r="BR371" s="27">
        <f t="shared" si="1992"/>
        <v>0.54720000000000002</v>
      </c>
      <c r="BS371" s="27"/>
      <c r="BT371" s="127" t="s">
        <v>30</v>
      </c>
      <c r="BU371" s="127"/>
      <c r="BV371" s="127"/>
      <c r="BW371" s="127"/>
      <c r="BX371" s="127"/>
      <c r="BY371" s="31"/>
      <c r="BZ371" s="29">
        <v>5.1288</v>
      </c>
      <c r="CA371" s="27">
        <v>0</v>
      </c>
      <c r="CB371" s="27">
        <f t="shared" si="1993"/>
        <v>0.53920000000000001</v>
      </c>
      <c r="CC371" s="27">
        <f t="shared" si="1910"/>
        <v>0.1036</v>
      </c>
      <c r="CD371" s="27">
        <f t="shared" si="1994"/>
        <v>0.64280000000000004</v>
      </c>
      <c r="CE371" s="28"/>
      <c r="CF371" s="29">
        <v>230.16990000000001</v>
      </c>
      <c r="CG371" s="27">
        <v>6.6199999999999995E-2</v>
      </c>
      <c r="CH371" s="27">
        <f t="shared" si="1995"/>
        <v>0.53920000000000001</v>
      </c>
      <c r="CI371" s="27">
        <f t="shared" si="1913"/>
        <v>1.6E-2</v>
      </c>
      <c r="CJ371" s="27">
        <f t="shared" si="1996"/>
        <v>0.55520000000000003</v>
      </c>
      <c r="CK371" s="28"/>
      <c r="CL371" s="126" t="s">
        <v>44</v>
      </c>
      <c r="CM371" s="126"/>
      <c r="CN371" s="126"/>
      <c r="CO371" s="126"/>
      <c r="CP371" s="81"/>
      <c r="CQ371" s="29">
        <v>2.1040999999999999</v>
      </c>
      <c r="CR371" s="27">
        <f t="shared" si="1997"/>
        <v>0</v>
      </c>
      <c r="CS371" s="27">
        <f t="shared" si="1916"/>
        <v>0.1026</v>
      </c>
      <c r="CT371" s="27">
        <f t="shared" si="1998"/>
        <v>0.1026</v>
      </c>
      <c r="CU371" s="28"/>
      <c r="CV371" s="126" t="s">
        <v>44</v>
      </c>
      <c r="CW371" s="126"/>
      <c r="CX371" s="126"/>
      <c r="CY371" s="126"/>
      <c r="CZ371" s="28"/>
      <c r="DA371" s="29">
        <v>6.0492999999999997</v>
      </c>
      <c r="DB371" s="27">
        <f t="shared" si="1999"/>
        <v>0</v>
      </c>
      <c r="DC371" s="29">
        <f t="shared" si="1919"/>
        <v>7.8299999999999995E-2</v>
      </c>
      <c r="DD371" s="27">
        <f t="shared" si="2000"/>
        <v>7.8299999999999995E-2</v>
      </c>
      <c r="DE371" s="27"/>
      <c r="DF371" s="126" t="s">
        <v>44</v>
      </c>
      <c r="DG371" s="126"/>
      <c r="DH371" s="126"/>
      <c r="DI371" s="126"/>
      <c r="DJ371" s="126"/>
      <c r="DK371" s="28"/>
      <c r="DL371" s="29">
        <v>22.4876</v>
      </c>
      <c r="DM371" s="27">
        <f t="shared" si="1921"/>
        <v>0</v>
      </c>
      <c r="DN371" s="27">
        <f t="shared" si="2001"/>
        <v>0</v>
      </c>
      <c r="DO371" s="27">
        <f t="shared" si="1923"/>
        <v>3.7999999999999999E-2</v>
      </c>
      <c r="DP371" s="27">
        <f t="shared" si="2002"/>
        <v>3.7999999999999999E-2</v>
      </c>
      <c r="DQ371" s="27"/>
      <c r="DR371" s="126" t="s">
        <v>44</v>
      </c>
      <c r="DS371" s="126"/>
      <c r="DT371" s="126"/>
      <c r="DU371" s="126"/>
      <c r="DV371" s="126"/>
      <c r="DW371" s="28"/>
      <c r="DX371" s="29">
        <v>122.9589</v>
      </c>
      <c r="DY371" s="27">
        <f t="shared" ref="DY371:DZ373" si="2013">+DS371</f>
        <v>0</v>
      </c>
      <c r="DZ371" s="27">
        <f t="shared" si="2013"/>
        <v>0</v>
      </c>
      <c r="EA371" s="27">
        <f t="shared" si="1926"/>
        <v>2.3800000000000002E-2</v>
      </c>
      <c r="EB371" s="27">
        <f t="shared" si="2004"/>
        <v>2.3800000000000002E-2</v>
      </c>
      <c r="EC371" s="27"/>
      <c r="ED371" s="29">
        <v>979.11779999999999</v>
      </c>
      <c r="EE371" s="27">
        <v>4.2500000000000003E-2</v>
      </c>
      <c r="EF371" s="27">
        <v>0</v>
      </c>
      <c r="EG371" s="27">
        <v>4.7000000000000002E-3</v>
      </c>
      <c r="EH371" s="27">
        <f t="shared" si="2005"/>
        <v>4.7000000000000002E-3</v>
      </c>
      <c r="EI371" s="27"/>
      <c r="EJ371" s="127" t="s">
        <v>30</v>
      </c>
      <c r="EK371" s="127"/>
      <c r="EL371" s="127"/>
      <c r="EM371" s="127"/>
      <c r="EN371" s="127"/>
      <c r="EO371" s="31"/>
      <c r="EP371" s="29">
        <v>2.1040999999999999</v>
      </c>
      <c r="EQ371" s="27">
        <v>0</v>
      </c>
      <c r="ER371" s="27">
        <v>0</v>
      </c>
      <c r="ES371" s="27">
        <f t="shared" si="1928"/>
        <v>0.1026</v>
      </c>
      <c r="ET371" s="27">
        <f t="shared" si="2006"/>
        <v>0.1026</v>
      </c>
      <c r="EU371" s="31"/>
      <c r="EV371" s="29">
        <f t="shared" si="2007"/>
        <v>6.0492999999999997</v>
      </c>
      <c r="EW371" s="27">
        <v>0</v>
      </c>
      <c r="EX371" s="27">
        <v>0</v>
      </c>
      <c r="EY371" s="27">
        <f t="shared" si="1931"/>
        <v>7.8299999999999995E-2</v>
      </c>
      <c r="EZ371" s="27">
        <f t="shared" si="2008"/>
        <v>7.8299999999999995E-2</v>
      </c>
      <c r="FA371" s="31"/>
      <c r="FB371" s="29">
        <f t="shared" si="2009"/>
        <v>231.09040000000002</v>
      </c>
      <c r="FC371" s="27">
        <f t="shared" si="2010"/>
        <v>6.6199999999999995E-2</v>
      </c>
      <c r="FD371" s="27">
        <v>0</v>
      </c>
      <c r="FE371" s="27">
        <f t="shared" si="1935"/>
        <v>1.2699999999999999E-2</v>
      </c>
      <c r="FF371" s="27">
        <f t="shared" si="2011"/>
        <v>1.2699999999999999E-2</v>
      </c>
      <c r="FG371" s="31"/>
      <c r="FH371" s="29">
        <v>122.9589</v>
      </c>
      <c r="FI371" s="27">
        <v>0.1</v>
      </c>
      <c r="FJ371" s="27">
        <v>0</v>
      </c>
      <c r="FK371" s="27">
        <f t="shared" si="1937"/>
        <v>2.3800000000000002E-2</v>
      </c>
      <c r="FL371" s="27">
        <f t="shared" si="2012"/>
        <v>2.3800000000000002E-2</v>
      </c>
      <c r="FM371" s="31"/>
      <c r="FN371" s="32">
        <f t="shared" si="1939"/>
        <v>4</v>
      </c>
      <c r="FO371" s="32">
        <f t="shared" si="1940"/>
        <v>2021</v>
      </c>
    </row>
    <row r="372" spans="1:171" ht="15" x14ac:dyDescent="0.2">
      <c r="A372" s="51" t="str">
        <f t="shared" si="1885"/>
        <v>52021</v>
      </c>
      <c r="B372" s="32">
        <f t="shared" si="1976"/>
        <v>2021</v>
      </c>
      <c r="C372" s="32">
        <f t="shared" si="1977"/>
        <v>5</v>
      </c>
      <c r="D372" s="27"/>
      <c r="E372" s="29">
        <v>0.55889999999999995</v>
      </c>
      <c r="F372" s="52">
        <v>0.61560000000000004</v>
      </c>
      <c r="G372" s="27">
        <f t="shared" si="1886"/>
        <v>0.11509999999999999</v>
      </c>
      <c r="H372" s="27">
        <f t="shared" si="1978"/>
        <v>0.73070000000000002</v>
      </c>
      <c r="I372" s="27"/>
      <c r="J372" s="29">
        <v>0.55889999999999995</v>
      </c>
      <c r="K372" s="27">
        <f t="shared" si="1979"/>
        <v>0.61560000000000004</v>
      </c>
      <c r="L372" s="27">
        <f t="shared" si="1889"/>
        <v>0.11509999999999999</v>
      </c>
      <c r="M372" s="27">
        <f t="shared" si="1980"/>
        <v>0.73070000000000002</v>
      </c>
      <c r="N372" s="27"/>
      <c r="O372" s="29">
        <v>0.98629999999999995</v>
      </c>
      <c r="P372" s="27">
        <f t="shared" si="1981"/>
        <v>0.61560000000000004</v>
      </c>
      <c r="Q372" s="27">
        <f t="shared" si="1892"/>
        <v>0.1288</v>
      </c>
      <c r="R372" s="27">
        <f t="shared" si="1982"/>
        <v>0.74440000000000006</v>
      </c>
      <c r="S372" s="27"/>
      <c r="T372" s="29">
        <v>4.9314999999999998</v>
      </c>
      <c r="U372" s="27">
        <f t="shared" si="1983"/>
        <v>0.61560000000000004</v>
      </c>
      <c r="V372" s="27">
        <f t="shared" si="1895"/>
        <v>0.1045</v>
      </c>
      <c r="W372" s="27">
        <f t="shared" si="1984"/>
        <v>0.72010000000000007</v>
      </c>
      <c r="X372" s="27"/>
      <c r="Y372" s="29">
        <v>21.5671</v>
      </c>
      <c r="Z372" s="27">
        <v>0.14749999999999999</v>
      </c>
      <c r="AA372" s="27">
        <f t="shared" si="1985"/>
        <v>0.61560000000000004</v>
      </c>
      <c r="AB372" s="27">
        <f t="shared" si="1898"/>
        <v>6.4199999999999993E-2</v>
      </c>
      <c r="AC372" s="27">
        <f t="shared" si="1986"/>
        <v>0.67980000000000007</v>
      </c>
      <c r="AD372" s="27"/>
      <c r="AE372" s="29">
        <v>5.1288</v>
      </c>
      <c r="AF372" s="52">
        <v>0.61560000000000004</v>
      </c>
      <c r="AG372" s="27">
        <f t="shared" si="1900"/>
        <v>0.1036</v>
      </c>
      <c r="AH372" s="27">
        <f t="shared" si="1987"/>
        <v>0.71920000000000006</v>
      </c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9">
        <v>21.5671</v>
      </c>
      <c r="BC372" s="27">
        <f t="shared" si="1902"/>
        <v>0.14749999999999999</v>
      </c>
      <c r="BD372" s="27">
        <f t="shared" si="1903"/>
        <v>0.61560000000000004</v>
      </c>
      <c r="BE372" s="27">
        <f t="shared" si="1904"/>
        <v>6.3299999999999995E-2</v>
      </c>
      <c r="BF372" s="27">
        <f t="shared" si="1988"/>
        <v>0.67890000000000006</v>
      </c>
      <c r="BG372" s="27"/>
      <c r="BH372" s="29">
        <v>122.0384</v>
      </c>
      <c r="BI372" s="27">
        <v>0.1</v>
      </c>
      <c r="BJ372" s="27">
        <f t="shared" si="1989"/>
        <v>0.61560000000000004</v>
      </c>
      <c r="BK372" s="27">
        <f t="shared" si="1907"/>
        <v>4.9099999999999998E-2</v>
      </c>
      <c r="BL372" s="27">
        <f t="shared" si="1990"/>
        <v>0.66470000000000007</v>
      </c>
      <c r="BM372" s="27"/>
      <c r="BN372" s="29">
        <v>978.19730000000004</v>
      </c>
      <c r="BO372" s="27">
        <v>4.2500000000000003E-2</v>
      </c>
      <c r="BP372" s="27">
        <f t="shared" si="1991"/>
        <v>0.61560000000000004</v>
      </c>
      <c r="BQ372" s="27">
        <v>8.0000000000000002E-3</v>
      </c>
      <c r="BR372" s="27">
        <f t="shared" si="1992"/>
        <v>0.62360000000000004</v>
      </c>
      <c r="BS372" s="27"/>
      <c r="BT372" s="127" t="s">
        <v>30</v>
      </c>
      <c r="BU372" s="127"/>
      <c r="BV372" s="127"/>
      <c r="BW372" s="127"/>
      <c r="BX372" s="127"/>
      <c r="BY372" s="31"/>
      <c r="BZ372" s="29">
        <v>5.1288</v>
      </c>
      <c r="CA372" s="27">
        <v>0</v>
      </c>
      <c r="CB372" s="27">
        <f t="shared" si="1993"/>
        <v>0.61560000000000004</v>
      </c>
      <c r="CC372" s="27">
        <f t="shared" si="1910"/>
        <v>0.1036</v>
      </c>
      <c r="CD372" s="27">
        <f t="shared" si="1994"/>
        <v>0.71920000000000006</v>
      </c>
      <c r="CE372" s="28"/>
      <c r="CF372" s="29">
        <v>230.16990000000001</v>
      </c>
      <c r="CG372" s="27">
        <v>6.6199999999999995E-2</v>
      </c>
      <c r="CH372" s="27">
        <f t="shared" si="1995"/>
        <v>0.61560000000000004</v>
      </c>
      <c r="CI372" s="27">
        <f t="shared" si="1913"/>
        <v>1.6E-2</v>
      </c>
      <c r="CJ372" s="27">
        <f t="shared" si="1996"/>
        <v>0.63160000000000005</v>
      </c>
      <c r="CK372" s="28"/>
      <c r="CL372" s="126" t="s">
        <v>44</v>
      </c>
      <c r="CM372" s="126"/>
      <c r="CN372" s="126"/>
      <c r="CO372" s="126"/>
      <c r="CP372" s="81"/>
      <c r="CQ372" s="29">
        <v>2.1040999999999999</v>
      </c>
      <c r="CR372" s="27">
        <f t="shared" si="1997"/>
        <v>0</v>
      </c>
      <c r="CS372" s="27">
        <f t="shared" si="1916"/>
        <v>0.1026</v>
      </c>
      <c r="CT372" s="27">
        <f t="shared" si="1998"/>
        <v>0.1026</v>
      </c>
      <c r="CU372" s="28"/>
      <c r="CV372" s="126" t="s">
        <v>44</v>
      </c>
      <c r="CW372" s="126"/>
      <c r="CX372" s="126"/>
      <c r="CY372" s="126"/>
      <c r="CZ372" s="28"/>
      <c r="DA372" s="29">
        <v>6.0492999999999997</v>
      </c>
      <c r="DB372" s="27">
        <f t="shared" si="1999"/>
        <v>0</v>
      </c>
      <c r="DC372" s="29">
        <f t="shared" si="1919"/>
        <v>7.8299999999999995E-2</v>
      </c>
      <c r="DD372" s="27">
        <f t="shared" si="2000"/>
        <v>7.8299999999999995E-2</v>
      </c>
      <c r="DE372" s="27"/>
      <c r="DF372" s="126" t="s">
        <v>44</v>
      </c>
      <c r="DG372" s="126"/>
      <c r="DH372" s="126"/>
      <c r="DI372" s="126"/>
      <c r="DJ372" s="126"/>
      <c r="DK372" s="28"/>
      <c r="DL372" s="29">
        <v>22.4876</v>
      </c>
      <c r="DM372" s="27">
        <f t="shared" si="1921"/>
        <v>0.14749999999999999</v>
      </c>
      <c r="DN372" s="27">
        <f t="shared" si="2001"/>
        <v>0</v>
      </c>
      <c r="DO372" s="27">
        <f t="shared" si="1923"/>
        <v>3.7999999999999999E-2</v>
      </c>
      <c r="DP372" s="27">
        <f t="shared" si="2002"/>
        <v>3.7999999999999999E-2</v>
      </c>
      <c r="DQ372" s="27"/>
      <c r="DR372" s="126" t="s">
        <v>44</v>
      </c>
      <c r="DS372" s="126"/>
      <c r="DT372" s="126"/>
      <c r="DU372" s="126"/>
      <c r="DV372" s="126"/>
      <c r="DW372" s="28"/>
      <c r="DX372" s="29">
        <v>122.9589</v>
      </c>
      <c r="DY372" s="27">
        <f t="shared" si="2013"/>
        <v>0</v>
      </c>
      <c r="DZ372" s="27">
        <f t="shared" si="2013"/>
        <v>0</v>
      </c>
      <c r="EA372" s="27">
        <f t="shared" si="1926"/>
        <v>2.3800000000000002E-2</v>
      </c>
      <c r="EB372" s="27">
        <f t="shared" si="2004"/>
        <v>2.3800000000000002E-2</v>
      </c>
      <c r="EC372" s="27"/>
      <c r="ED372" s="29">
        <v>979.11779999999999</v>
      </c>
      <c r="EE372" s="27">
        <v>4.2500000000000003E-2</v>
      </c>
      <c r="EF372" s="27">
        <v>0</v>
      </c>
      <c r="EG372" s="27">
        <v>4.7000000000000002E-3</v>
      </c>
      <c r="EH372" s="27">
        <f t="shared" si="2005"/>
        <v>4.7000000000000002E-3</v>
      </c>
      <c r="EI372" s="27"/>
      <c r="EJ372" s="127" t="s">
        <v>30</v>
      </c>
      <c r="EK372" s="127"/>
      <c r="EL372" s="127"/>
      <c r="EM372" s="127"/>
      <c r="EN372" s="127"/>
      <c r="EO372" s="31"/>
      <c r="EP372" s="29">
        <v>2.1040999999999999</v>
      </c>
      <c r="EQ372" s="27">
        <v>0</v>
      </c>
      <c r="ER372" s="27">
        <v>0</v>
      </c>
      <c r="ES372" s="27">
        <f t="shared" si="1928"/>
        <v>0.1026</v>
      </c>
      <c r="ET372" s="27">
        <f t="shared" si="2006"/>
        <v>0.1026</v>
      </c>
      <c r="EU372" s="31"/>
      <c r="EV372" s="29">
        <f t="shared" si="2007"/>
        <v>6.0492999999999997</v>
      </c>
      <c r="EW372" s="27">
        <v>0</v>
      </c>
      <c r="EX372" s="27">
        <v>0</v>
      </c>
      <c r="EY372" s="27">
        <f t="shared" si="1931"/>
        <v>7.8299999999999995E-2</v>
      </c>
      <c r="EZ372" s="27">
        <f t="shared" si="2008"/>
        <v>7.8299999999999995E-2</v>
      </c>
      <c r="FA372" s="31"/>
      <c r="FB372" s="29">
        <f t="shared" si="2009"/>
        <v>231.09040000000002</v>
      </c>
      <c r="FC372" s="27">
        <f t="shared" si="2010"/>
        <v>6.6199999999999995E-2</v>
      </c>
      <c r="FD372" s="27">
        <v>0</v>
      </c>
      <c r="FE372" s="27">
        <f t="shared" si="1935"/>
        <v>1.2699999999999999E-2</v>
      </c>
      <c r="FF372" s="27">
        <f t="shared" si="2011"/>
        <v>1.2699999999999999E-2</v>
      </c>
      <c r="FG372" s="31"/>
      <c r="FH372" s="29">
        <v>122.9589</v>
      </c>
      <c r="FI372" s="27">
        <v>0.1</v>
      </c>
      <c r="FJ372" s="27">
        <v>0</v>
      </c>
      <c r="FK372" s="27">
        <f t="shared" si="1937"/>
        <v>2.3800000000000002E-2</v>
      </c>
      <c r="FL372" s="27">
        <f t="shared" si="2012"/>
        <v>2.3800000000000002E-2</v>
      </c>
      <c r="FM372" s="31"/>
      <c r="FN372" s="32">
        <f t="shared" si="1939"/>
        <v>5</v>
      </c>
      <c r="FO372" s="32">
        <f t="shared" si="1940"/>
        <v>2021</v>
      </c>
    </row>
    <row r="373" spans="1:171" ht="15" x14ac:dyDescent="0.2">
      <c r="A373" s="51" t="str">
        <f t="shared" ref="A373:A378" si="2014">CONCATENATE(C373,B373)</f>
        <v>62021</v>
      </c>
      <c r="B373" s="32">
        <f t="shared" si="1976"/>
        <v>2021</v>
      </c>
      <c r="C373" s="32">
        <f t="shared" si="1977"/>
        <v>6</v>
      </c>
      <c r="D373" s="27"/>
      <c r="E373" s="29">
        <v>0.55889999999999995</v>
      </c>
      <c r="F373" s="52">
        <v>0.74250000000000005</v>
      </c>
      <c r="G373" s="27">
        <f t="shared" si="1886"/>
        <v>0.11509999999999999</v>
      </c>
      <c r="H373" s="27">
        <f t="shared" si="1978"/>
        <v>0.85760000000000003</v>
      </c>
      <c r="I373" s="27"/>
      <c r="J373" s="29">
        <v>0.55889999999999995</v>
      </c>
      <c r="K373" s="27">
        <f t="shared" si="1979"/>
        <v>0.74250000000000005</v>
      </c>
      <c r="L373" s="27">
        <f t="shared" si="1889"/>
        <v>0.11509999999999999</v>
      </c>
      <c r="M373" s="27">
        <f t="shared" si="1980"/>
        <v>0.85760000000000003</v>
      </c>
      <c r="N373" s="27"/>
      <c r="O373" s="29">
        <v>0.98629999999999995</v>
      </c>
      <c r="P373" s="27">
        <f t="shared" si="1981"/>
        <v>0.74250000000000005</v>
      </c>
      <c r="Q373" s="27">
        <f t="shared" si="1892"/>
        <v>0.1288</v>
      </c>
      <c r="R373" s="27">
        <f t="shared" si="1982"/>
        <v>0.87130000000000007</v>
      </c>
      <c r="S373" s="27"/>
      <c r="T373" s="29">
        <v>4.9314999999999998</v>
      </c>
      <c r="U373" s="27">
        <f t="shared" si="1983"/>
        <v>0.74250000000000005</v>
      </c>
      <c r="V373" s="27">
        <f t="shared" si="1895"/>
        <v>0.1045</v>
      </c>
      <c r="W373" s="27">
        <f t="shared" si="1984"/>
        <v>0.84700000000000009</v>
      </c>
      <c r="X373" s="27"/>
      <c r="Y373" s="29">
        <v>21.5671</v>
      </c>
      <c r="Z373" s="27">
        <v>0.14749999999999999</v>
      </c>
      <c r="AA373" s="27">
        <f t="shared" si="1985"/>
        <v>0.74250000000000005</v>
      </c>
      <c r="AB373" s="27">
        <f t="shared" si="1898"/>
        <v>6.4199999999999993E-2</v>
      </c>
      <c r="AC373" s="27">
        <f t="shared" si="1986"/>
        <v>0.80670000000000008</v>
      </c>
      <c r="AD373" s="27"/>
      <c r="AE373" s="29">
        <v>5.1288</v>
      </c>
      <c r="AF373" s="52">
        <v>0.74250000000000005</v>
      </c>
      <c r="AG373" s="27">
        <f t="shared" si="1900"/>
        <v>0.1036</v>
      </c>
      <c r="AH373" s="27">
        <f t="shared" si="1987"/>
        <v>0.84610000000000007</v>
      </c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9">
        <v>21.5671</v>
      </c>
      <c r="BC373" s="27">
        <f t="shared" si="1902"/>
        <v>0.14749999999999999</v>
      </c>
      <c r="BD373" s="27">
        <f t="shared" si="1903"/>
        <v>0.74250000000000005</v>
      </c>
      <c r="BE373" s="27">
        <f t="shared" si="1904"/>
        <v>6.3299999999999995E-2</v>
      </c>
      <c r="BF373" s="27">
        <f t="shared" si="1988"/>
        <v>0.80580000000000007</v>
      </c>
      <c r="BG373" s="27"/>
      <c r="BH373" s="29">
        <v>122.0384</v>
      </c>
      <c r="BI373" s="27">
        <v>0.1</v>
      </c>
      <c r="BJ373" s="27">
        <f t="shared" si="1989"/>
        <v>0.74250000000000005</v>
      </c>
      <c r="BK373" s="27">
        <f t="shared" si="1907"/>
        <v>4.9099999999999998E-2</v>
      </c>
      <c r="BL373" s="27">
        <f t="shared" si="1990"/>
        <v>0.79160000000000008</v>
      </c>
      <c r="BM373" s="27"/>
      <c r="BN373" s="29">
        <v>978.19730000000004</v>
      </c>
      <c r="BO373" s="27">
        <v>4.2500000000000003E-2</v>
      </c>
      <c r="BP373" s="27">
        <f t="shared" si="1991"/>
        <v>0.74250000000000005</v>
      </c>
      <c r="BQ373" s="27">
        <v>8.0000000000000002E-3</v>
      </c>
      <c r="BR373" s="27">
        <f t="shared" si="1992"/>
        <v>0.75050000000000006</v>
      </c>
      <c r="BS373" s="27"/>
      <c r="BT373" s="127" t="s">
        <v>30</v>
      </c>
      <c r="BU373" s="127"/>
      <c r="BV373" s="127"/>
      <c r="BW373" s="127"/>
      <c r="BX373" s="127"/>
      <c r="BY373" s="31"/>
      <c r="BZ373" s="29">
        <v>5.1288</v>
      </c>
      <c r="CA373" s="27">
        <v>0</v>
      </c>
      <c r="CB373" s="27">
        <f t="shared" si="1993"/>
        <v>0.74250000000000005</v>
      </c>
      <c r="CC373" s="27">
        <f t="shared" si="1910"/>
        <v>0.1036</v>
      </c>
      <c r="CD373" s="27">
        <f t="shared" si="1994"/>
        <v>0.84610000000000007</v>
      </c>
      <c r="CE373" s="28"/>
      <c r="CF373" s="29">
        <v>230.16990000000001</v>
      </c>
      <c r="CG373" s="27">
        <v>6.6199999999999995E-2</v>
      </c>
      <c r="CH373" s="27">
        <f t="shared" si="1995"/>
        <v>0.74250000000000005</v>
      </c>
      <c r="CI373" s="27">
        <f t="shared" si="1913"/>
        <v>1.6E-2</v>
      </c>
      <c r="CJ373" s="27">
        <f t="shared" si="1996"/>
        <v>0.75850000000000006</v>
      </c>
      <c r="CK373" s="28"/>
      <c r="CL373" s="126" t="s">
        <v>44</v>
      </c>
      <c r="CM373" s="126"/>
      <c r="CN373" s="126"/>
      <c r="CO373" s="126"/>
      <c r="CP373" s="81"/>
      <c r="CQ373" s="29">
        <v>2.1040999999999999</v>
      </c>
      <c r="CR373" s="27">
        <f t="shared" si="1997"/>
        <v>0</v>
      </c>
      <c r="CS373" s="27">
        <f t="shared" si="1916"/>
        <v>0.1026</v>
      </c>
      <c r="CT373" s="27">
        <f t="shared" si="1998"/>
        <v>0.1026</v>
      </c>
      <c r="CU373" s="28"/>
      <c r="CV373" s="126" t="s">
        <v>44</v>
      </c>
      <c r="CW373" s="126"/>
      <c r="CX373" s="126"/>
      <c r="CY373" s="126"/>
      <c r="CZ373" s="28"/>
      <c r="DA373" s="29">
        <v>6.0492999999999997</v>
      </c>
      <c r="DB373" s="27">
        <f t="shared" si="1999"/>
        <v>0</v>
      </c>
      <c r="DC373" s="29">
        <f t="shared" si="1919"/>
        <v>7.8299999999999995E-2</v>
      </c>
      <c r="DD373" s="27">
        <f t="shared" si="2000"/>
        <v>7.8299999999999995E-2</v>
      </c>
      <c r="DE373" s="27"/>
      <c r="DF373" s="126" t="s">
        <v>44</v>
      </c>
      <c r="DG373" s="126"/>
      <c r="DH373" s="126"/>
      <c r="DI373" s="126"/>
      <c r="DJ373" s="126"/>
      <c r="DK373" s="28"/>
      <c r="DL373" s="29">
        <v>22.4876</v>
      </c>
      <c r="DM373" s="27">
        <f t="shared" si="1921"/>
        <v>0</v>
      </c>
      <c r="DN373" s="27">
        <f t="shared" si="2001"/>
        <v>0</v>
      </c>
      <c r="DO373" s="27">
        <f t="shared" si="1923"/>
        <v>3.7999999999999999E-2</v>
      </c>
      <c r="DP373" s="27">
        <f t="shared" si="2002"/>
        <v>3.7999999999999999E-2</v>
      </c>
      <c r="DQ373" s="27"/>
      <c r="DR373" s="126" t="s">
        <v>44</v>
      </c>
      <c r="DS373" s="126"/>
      <c r="DT373" s="126"/>
      <c r="DU373" s="126"/>
      <c r="DV373" s="126"/>
      <c r="DW373" s="28"/>
      <c r="DX373" s="29">
        <v>122.9589</v>
      </c>
      <c r="DY373" s="27">
        <f t="shared" si="2013"/>
        <v>0</v>
      </c>
      <c r="DZ373" s="27">
        <f t="shared" si="2013"/>
        <v>0</v>
      </c>
      <c r="EA373" s="27">
        <f t="shared" si="1926"/>
        <v>2.3800000000000002E-2</v>
      </c>
      <c r="EB373" s="27">
        <f t="shared" si="2004"/>
        <v>2.3800000000000002E-2</v>
      </c>
      <c r="EC373" s="27"/>
      <c r="ED373" s="29">
        <v>979.11779999999999</v>
      </c>
      <c r="EE373" s="27">
        <v>4.2500000000000003E-2</v>
      </c>
      <c r="EF373" s="27">
        <v>0</v>
      </c>
      <c r="EG373" s="27">
        <v>4.7000000000000002E-3</v>
      </c>
      <c r="EH373" s="27">
        <f t="shared" si="2005"/>
        <v>4.7000000000000002E-3</v>
      </c>
      <c r="EI373" s="27"/>
      <c r="EJ373" s="127" t="s">
        <v>30</v>
      </c>
      <c r="EK373" s="127"/>
      <c r="EL373" s="127"/>
      <c r="EM373" s="127"/>
      <c r="EN373" s="127"/>
      <c r="EO373" s="31"/>
      <c r="EP373" s="29">
        <v>2.1040999999999999</v>
      </c>
      <c r="EQ373" s="27">
        <v>0</v>
      </c>
      <c r="ER373" s="27">
        <v>0</v>
      </c>
      <c r="ES373" s="27">
        <f t="shared" si="1928"/>
        <v>0.1026</v>
      </c>
      <c r="ET373" s="27">
        <f t="shared" si="2006"/>
        <v>0.1026</v>
      </c>
      <c r="EU373" s="31"/>
      <c r="EV373" s="29">
        <f t="shared" si="2007"/>
        <v>6.0492999999999997</v>
      </c>
      <c r="EW373" s="27">
        <v>0</v>
      </c>
      <c r="EX373" s="27">
        <v>0</v>
      </c>
      <c r="EY373" s="27">
        <f t="shared" si="1931"/>
        <v>7.8299999999999995E-2</v>
      </c>
      <c r="EZ373" s="27">
        <f t="shared" si="2008"/>
        <v>7.8299999999999995E-2</v>
      </c>
      <c r="FA373" s="31"/>
      <c r="FB373" s="29">
        <f t="shared" si="2009"/>
        <v>231.09040000000002</v>
      </c>
      <c r="FC373" s="27">
        <f t="shared" si="2010"/>
        <v>6.6199999999999995E-2</v>
      </c>
      <c r="FD373" s="27">
        <v>0</v>
      </c>
      <c r="FE373" s="27">
        <f t="shared" si="1935"/>
        <v>1.2699999999999999E-2</v>
      </c>
      <c r="FF373" s="27">
        <f t="shared" si="2011"/>
        <v>1.2699999999999999E-2</v>
      </c>
      <c r="FG373" s="31"/>
      <c r="FH373" s="29">
        <v>122.9589</v>
      </c>
      <c r="FI373" s="27">
        <v>0.1</v>
      </c>
      <c r="FJ373" s="27">
        <v>0</v>
      </c>
      <c r="FK373" s="27">
        <f t="shared" si="1937"/>
        <v>2.3800000000000002E-2</v>
      </c>
      <c r="FL373" s="27">
        <f t="shared" si="2012"/>
        <v>2.3800000000000002E-2</v>
      </c>
      <c r="FM373" s="31"/>
      <c r="FN373" s="32">
        <f t="shared" si="1939"/>
        <v>6</v>
      </c>
      <c r="FO373" s="32">
        <f t="shared" si="1940"/>
        <v>2021</v>
      </c>
    </row>
    <row r="374" spans="1:171" ht="15" x14ac:dyDescent="0.2">
      <c r="A374" s="51" t="str">
        <f t="shared" si="2014"/>
        <v>72021</v>
      </c>
      <c r="B374" s="32">
        <f t="shared" si="1976"/>
        <v>2021</v>
      </c>
      <c r="C374" s="32">
        <f t="shared" si="1977"/>
        <v>7</v>
      </c>
      <c r="D374" s="27"/>
      <c r="E374" s="29">
        <v>0.55889999999999995</v>
      </c>
      <c r="F374" s="52">
        <v>0.43259999999999998</v>
      </c>
      <c r="G374" s="27">
        <f t="shared" si="1886"/>
        <v>0.11509999999999999</v>
      </c>
      <c r="H374" s="27">
        <f t="shared" ref="H374:H379" si="2015">(F374+G374)</f>
        <v>0.54769999999999996</v>
      </c>
      <c r="I374" s="27"/>
      <c r="J374" s="29">
        <v>0.55889999999999995</v>
      </c>
      <c r="K374" s="27">
        <f t="shared" ref="K374:K379" si="2016">+F374</f>
        <v>0.43259999999999998</v>
      </c>
      <c r="L374" s="27">
        <f t="shared" si="1889"/>
        <v>0.11509999999999999</v>
      </c>
      <c r="M374" s="27">
        <f t="shared" ref="M374:M379" si="2017">(K374+L374)</f>
        <v>0.54769999999999996</v>
      </c>
      <c r="N374" s="27"/>
      <c r="O374" s="29">
        <v>0.98629999999999995</v>
      </c>
      <c r="P374" s="27">
        <f t="shared" ref="P374:P379" si="2018">+F374</f>
        <v>0.43259999999999998</v>
      </c>
      <c r="Q374" s="27">
        <f t="shared" si="1892"/>
        <v>0.1288</v>
      </c>
      <c r="R374" s="27">
        <f t="shared" ref="R374:R379" si="2019">(P374+Q374)</f>
        <v>0.56140000000000001</v>
      </c>
      <c r="S374" s="27"/>
      <c r="T374" s="29">
        <v>4.9314999999999998</v>
      </c>
      <c r="U374" s="27">
        <f t="shared" ref="U374:U379" si="2020">+P374</f>
        <v>0.43259999999999998</v>
      </c>
      <c r="V374" s="27">
        <f t="shared" si="1895"/>
        <v>0.1045</v>
      </c>
      <c r="W374" s="27">
        <f t="shared" ref="W374:W379" si="2021">(U374+V374)</f>
        <v>0.53710000000000002</v>
      </c>
      <c r="X374" s="27"/>
      <c r="Y374" s="29">
        <v>21.5671</v>
      </c>
      <c r="Z374" s="27">
        <v>0.14749999999999999</v>
      </c>
      <c r="AA374" s="27">
        <f t="shared" ref="AA374:AA379" si="2022">+U374</f>
        <v>0.43259999999999998</v>
      </c>
      <c r="AB374" s="27">
        <f t="shared" si="1898"/>
        <v>6.4199999999999993E-2</v>
      </c>
      <c r="AC374" s="27">
        <f t="shared" ref="AC374:AC379" si="2023">(AA374+AB374)</f>
        <v>0.49679999999999996</v>
      </c>
      <c r="AD374" s="27"/>
      <c r="AE374" s="29">
        <v>5.1288</v>
      </c>
      <c r="AF374" s="52">
        <v>0.43259999999999998</v>
      </c>
      <c r="AG374" s="27">
        <f t="shared" si="1900"/>
        <v>0.1036</v>
      </c>
      <c r="AH374" s="27">
        <f t="shared" ref="AH374:AH379" si="2024">(AF374+AG374)</f>
        <v>0.53620000000000001</v>
      </c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9">
        <v>21.5671</v>
      </c>
      <c r="BC374" s="27">
        <f t="shared" si="1902"/>
        <v>0.14749999999999999</v>
      </c>
      <c r="BD374" s="27">
        <f t="shared" si="1903"/>
        <v>0.43259999999999998</v>
      </c>
      <c r="BE374" s="27">
        <f t="shared" si="1904"/>
        <v>6.3299999999999995E-2</v>
      </c>
      <c r="BF374" s="27">
        <f t="shared" ref="BF374:BF379" si="2025">(BD374+BE374)</f>
        <v>0.49590000000000001</v>
      </c>
      <c r="BG374" s="27"/>
      <c r="BH374" s="29">
        <v>122.0384</v>
      </c>
      <c r="BI374" s="27">
        <v>0.1</v>
      </c>
      <c r="BJ374" s="27">
        <f t="shared" ref="BJ374:BJ379" si="2026">+BD374</f>
        <v>0.43259999999999998</v>
      </c>
      <c r="BK374" s="27">
        <f t="shared" si="1907"/>
        <v>4.9099999999999998E-2</v>
      </c>
      <c r="BL374" s="27">
        <f t="shared" ref="BL374:BL379" si="2027">(BJ374+BK374)</f>
        <v>0.48169999999999996</v>
      </c>
      <c r="BM374" s="27"/>
      <c r="BN374" s="29">
        <v>978.19730000000004</v>
      </c>
      <c r="BO374" s="27">
        <v>4.2500000000000003E-2</v>
      </c>
      <c r="BP374" s="27">
        <f t="shared" si="1991"/>
        <v>0.43259999999999998</v>
      </c>
      <c r="BQ374" s="27">
        <v>8.0000000000000002E-3</v>
      </c>
      <c r="BR374" s="27">
        <f t="shared" ref="BR374:BR379" si="2028">BP374+BQ374</f>
        <v>0.44059999999999999</v>
      </c>
      <c r="BS374" s="27"/>
      <c r="BT374" s="127" t="s">
        <v>30</v>
      </c>
      <c r="BU374" s="127"/>
      <c r="BV374" s="127"/>
      <c r="BW374" s="127"/>
      <c r="BX374" s="127"/>
      <c r="BY374" s="31"/>
      <c r="BZ374" s="29">
        <v>5.1288</v>
      </c>
      <c r="CA374" s="27">
        <v>0</v>
      </c>
      <c r="CB374" s="27">
        <f t="shared" ref="CB374:CB379" si="2029">+BJ374</f>
        <v>0.43259999999999998</v>
      </c>
      <c r="CC374" s="27">
        <f t="shared" si="1910"/>
        <v>0.1036</v>
      </c>
      <c r="CD374" s="27">
        <f t="shared" ref="CD374:CD379" si="2030">CB374+CC374</f>
        <v>0.53620000000000001</v>
      </c>
      <c r="CE374" s="28"/>
      <c r="CF374" s="29">
        <v>230.16990000000001</v>
      </c>
      <c r="CG374" s="27">
        <v>6.6199999999999995E-2</v>
      </c>
      <c r="CH374" s="27">
        <f t="shared" ref="CH374:CH379" si="2031">CB374</f>
        <v>0.43259999999999998</v>
      </c>
      <c r="CI374" s="27">
        <f t="shared" si="1913"/>
        <v>1.6E-2</v>
      </c>
      <c r="CJ374" s="27">
        <f t="shared" ref="CJ374:CJ379" si="2032">CH374+CI374</f>
        <v>0.4486</v>
      </c>
      <c r="CK374" s="28"/>
      <c r="CL374" s="126" t="s">
        <v>44</v>
      </c>
      <c r="CM374" s="126"/>
      <c r="CN374" s="126"/>
      <c r="CO374" s="126"/>
      <c r="CP374" s="81"/>
      <c r="CQ374" s="29">
        <v>2.1040999999999999</v>
      </c>
      <c r="CR374" s="27">
        <f t="shared" ref="CR374:CR379" si="2033">+CM374</f>
        <v>0</v>
      </c>
      <c r="CS374" s="27">
        <f t="shared" si="1916"/>
        <v>0.1026</v>
      </c>
      <c r="CT374" s="27">
        <f t="shared" ref="CT374:CT379" si="2034">(CR374+CS374)</f>
        <v>0.1026</v>
      </c>
      <c r="CU374" s="28"/>
      <c r="CV374" s="126" t="s">
        <v>44</v>
      </c>
      <c r="CW374" s="126"/>
      <c r="CX374" s="126"/>
      <c r="CY374" s="126"/>
      <c r="CZ374" s="28"/>
      <c r="DA374" s="29">
        <v>6.0492999999999997</v>
      </c>
      <c r="DB374" s="27">
        <f t="shared" ref="DB374:DB379" si="2035">+CW374</f>
        <v>0</v>
      </c>
      <c r="DC374" s="29">
        <f t="shared" si="1919"/>
        <v>7.8299999999999995E-2</v>
      </c>
      <c r="DD374" s="27">
        <f t="shared" ref="DD374:DD379" si="2036">(DB374+DC374)</f>
        <v>7.8299999999999995E-2</v>
      </c>
      <c r="DE374" s="27"/>
      <c r="DF374" s="126" t="s">
        <v>44</v>
      </c>
      <c r="DG374" s="126"/>
      <c r="DH374" s="126"/>
      <c r="DI374" s="126"/>
      <c r="DJ374" s="126"/>
      <c r="DK374" s="28"/>
      <c r="DL374" s="29">
        <v>22.4876</v>
      </c>
      <c r="DM374" s="27">
        <f t="shared" si="1921"/>
        <v>0.14749999999999999</v>
      </c>
      <c r="DN374" s="27">
        <f t="shared" ref="DN374:DN379" si="2037">+DH374</f>
        <v>0</v>
      </c>
      <c r="DO374" s="27">
        <f t="shared" si="1923"/>
        <v>3.7999999999999999E-2</v>
      </c>
      <c r="DP374" s="27">
        <f t="shared" ref="DP374:DP379" si="2038">(DN374+DO374)</f>
        <v>3.7999999999999999E-2</v>
      </c>
      <c r="DQ374" s="27"/>
      <c r="DR374" s="126" t="s">
        <v>44</v>
      </c>
      <c r="DS374" s="126"/>
      <c r="DT374" s="126"/>
      <c r="DU374" s="126"/>
      <c r="DV374" s="126"/>
      <c r="DW374" s="28"/>
      <c r="DX374" s="29">
        <v>122.9589</v>
      </c>
      <c r="DY374" s="27">
        <f t="shared" ref="DY374:DZ376" si="2039">+DS374</f>
        <v>0</v>
      </c>
      <c r="DZ374" s="27">
        <f t="shared" si="2039"/>
        <v>0</v>
      </c>
      <c r="EA374" s="27">
        <f t="shared" si="1926"/>
        <v>2.3800000000000002E-2</v>
      </c>
      <c r="EB374" s="27">
        <f t="shared" ref="EB374:EB379" si="2040">(DZ374+EA374)</f>
        <v>2.3800000000000002E-2</v>
      </c>
      <c r="EC374" s="27"/>
      <c r="ED374" s="29">
        <v>979.11779999999999</v>
      </c>
      <c r="EE374" s="27">
        <v>4.2500000000000003E-2</v>
      </c>
      <c r="EF374" s="27">
        <v>0</v>
      </c>
      <c r="EG374" s="27">
        <v>4.7000000000000002E-3</v>
      </c>
      <c r="EH374" s="27">
        <f t="shared" ref="EH374:EH379" si="2041">(EF374+EG374)</f>
        <v>4.7000000000000002E-3</v>
      </c>
      <c r="EI374" s="27"/>
      <c r="EJ374" s="127" t="s">
        <v>30</v>
      </c>
      <c r="EK374" s="127"/>
      <c r="EL374" s="127"/>
      <c r="EM374" s="127"/>
      <c r="EN374" s="127"/>
      <c r="EO374" s="31"/>
      <c r="EP374" s="29">
        <v>2.1040999999999999</v>
      </c>
      <c r="EQ374" s="27">
        <v>0</v>
      </c>
      <c r="ER374" s="27">
        <v>0</v>
      </c>
      <c r="ES374" s="27">
        <f t="shared" si="1928"/>
        <v>0.1026</v>
      </c>
      <c r="ET374" s="27">
        <f t="shared" ref="ET374:ET379" si="2042">ER374+ES374</f>
        <v>0.1026</v>
      </c>
      <c r="EU374" s="31"/>
      <c r="EV374" s="29">
        <f t="shared" ref="EV374:EV379" si="2043">BZ374+0.9205</f>
        <v>6.0492999999999997</v>
      </c>
      <c r="EW374" s="27">
        <v>0</v>
      </c>
      <c r="EX374" s="27">
        <v>0</v>
      </c>
      <c r="EY374" s="27">
        <f t="shared" si="1931"/>
        <v>7.8299999999999995E-2</v>
      </c>
      <c r="EZ374" s="27">
        <f t="shared" ref="EZ374:EZ379" si="2044">EX374+EY374</f>
        <v>7.8299999999999995E-2</v>
      </c>
      <c r="FA374" s="31"/>
      <c r="FB374" s="29">
        <f t="shared" ref="FB374:FB379" si="2045">CF374+0.9205</f>
        <v>231.09040000000002</v>
      </c>
      <c r="FC374" s="27">
        <f t="shared" ref="FC374:FC379" si="2046">CG374</f>
        <v>6.6199999999999995E-2</v>
      </c>
      <c r="FD374" s="27">
        <v>0</v>
      </c>
      <c r="FE374" s="27">
        <f t="shared" si="1935"/>
        <v>1.2699999999999999E-2</v>
      </c>
      <c r="FF374" s="27">
        <f t="shared" ref="FF374:FF379" si="2047">FD374+FE374</f>
        <v>1.2699999999999999E-2</v>
      </c>
      <c r="FG374" s="31"/>
      <c r="FH374" s="29">
        <v>122.9589</v>
      </c>
      <c r="FI374" s="27">
        <v>0.1</v>
      </c>
      <c r="FJ374" s="27">
        <v>0</v>
      </c>
      <c r="FK374" s="27">
        <f t="shared" si="1937"/>
        <v>2.3800000000000002E-2</v>
      </c>
      <c r="FL374" s="27">
        <f t="shared" ref="FL374:FL379" si="2048">FJ374+FK374</f>
        <v>2.3800000000000002E-2</v>
      </c>
      <c r="FM374" s="31"/>
      <c r="FN374" s="32">
        <f t="shared" si="1939"/>
        <v>7</v>
      </c>
      <c r="FO374" s="32">
        <f t="shared" si="1940"/>
        <v>2021</v>
      </c>
    </row>
    <row r="375" spans="1:171" ht="15" x14ac:dyDescent="0.2">
      <c r="A375" s="51" t="str">
        <f t="shared" si="2014"/>
        <v>82021</v>
      </c>
      <c r="B375" s="32">
        <f t="shared" si="1976"/>
        <v>2021</v>
      </c>
      <c r="C375" s="32">
        <f t="shared" si="1977"/>
        <v>8</v>
      </c>
      <c r="D375" s="27"/>
      <c r="E375" s="29">
        <v>0.55889999999999995</v>
      </c>
      <c r="F375" s="52">
        <v>0.53480000000000005</v>
      </c>
      <c r="G375" s="27">
        <f t="shared" si="1886"/>
        <v>0.11509999999999999</v>
      </c>
      <c r="H375" s="27">
        <f t="shared" si="2015"/>
        <v>0.64990000000000003</v>
      </c>
      <c r="I375" s="27"/>
      <c r="J375" s="29">
        <v>0.55889999999999995</v>
      </c>
      <c r="K375" s="27">
        <f t="shared" si="2016"/>
        <v>0.53480000000000005</v>
      </c>
      <c r="L375" s="27">
        <f t="shared" si="1889"/>
        <v>0.11509999999999999</v>
      </c>
      <c r="M375" s="27">
        <f t="shared" si="2017"/>
        <v>0.64990000000000003</v>
      </c>
      <c r="N375" s="27"/>
      <c r="O375" s="29">
        <v>0.98629999999999995</v>
      </c>
      <c r="P375" s="27">
        <f t="shared" si="2018"/>
        <v>0.53480000000000005</v>
      </c>
      <c r="Q375" s="27">
        <f t="shared" si="1892"/>
        <v>0.1288</v>
      </c>
      <c r="R375" s="27">
        <f t="shared" si="2019"/>
        <v>0.66360000000000008</v>
      </c>
      <c r="S375" s="27"/>
      <c r="T375" s="29">
        <v>4.9314999999999998</v>
      </c>
      <c r="U375" s="27">
        <f t="shared" si="2020"/>
        <v>0.53480000000000005</v>
      </c>
      <c r="V375" s="27">
        <f t="shared" si="1895"/>
        <v>0.1045</v>
      </c>
      <c r="W375" s="27">
        <f t="shared" si="2021"/>
        <v>0.63930000000000009</v>
      </c>
      <c r="X375" s="27"/>
      <c r="Y375" s="29">
        <v>21.5671</v>
      </c>
      <c r="Z375" s="27">
        <v>0.14749999999999999</v>
      </c>
      <c r="AA375" s="27">
        <f t="shared" si="2022"/>
        <v>0.53480000000000005</v>
      </c>
      <c r="AB375" s="27">
        <f t="shared" si="1898"/>
        <v>6.4199999999999993E-2</v>
      </c>
      <c r="AC375" s="27">
        <f t="shared" si="2023"/>
        <v>0.59900000000000009</v>
      </c>
      <c r="AD375" s="27"/>
      <c r="AE375" s="29">
        <v>5.1288</v>
      </c>
      <c r="AF375" s="52">
        <v>0.53480000000000005</v>
      </c>
      <c r="AG375" s="27">
        <f t="shared" si="1900"/>
        <v>0.1036</v>
      </c>
      <c r="AH375" s="27">
        <f t="shared" si="2024"/>
        <v>0.63840000000000008</v>
      </c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9">
        <v>21.5671</v>
      </c>
      <c r="BC375" s="27">
        <f t="shared" si="1902"/>
        <v>0.14749999999999999</v>
      </c>
      <c r="BD375" s="27">
        <f t="shared" si="1903"/>
        <v>0.53480000000000005</v>
      </c>
      <c r="BE375" s="27">
        <f t="shared" si="1904"/>
        <v>6.3299999999999995E-2</v>
      </c>
      <c r="BF375" s="27">
        <f t="shared" si="2025"/>
        <v>0.59810000000000008</v>
      </c>
      <c r="BG375" s="27"/>
      <c r="BH375" s="29">
        <v>122.0384</v>
      </c>
      <c r="BI375" s="27">
        <v>0.1</v>
      </c>
      <c r="BJ375" s="27">
        <f t="shared" si="2026"/>
        <v>0.53480000000000005</v>
      </c>
      <c r="BK375" s="27">
        <f t="shared" si="1907"/>
        <v>4.9099999999999998E-2</v>
      </c>
      <c r="BL375" s="27">
        <f t="shared" si="2027"/>
        <v>0.58390000000000009</v>
      </c>
      <c r="BM375" s="27"/>
      <c r="BN375" s="29">
        <v>978.19730000000004</v>
      </c>
      <c r="BO375" s="27">
        <v>4.2500000000000003E-2</v>
      </c>
      <c r="BP375" s="27">
        <f t="shared" si="1991"/>
        <v>0.53480000000000005</v>
      </c>
      <c r="BQ375" s="27">
        <v>8.0000000000000002E-3</v>
      </c>
      <c r="BR375" s="27">
        <f t="shared" si="2028"/>
        <v>0.54280000000000006</v>
      </c>
      <c r="BS375" s="27"/>
      <c r="BT375" s="127" t="s">
        <v>30</v>
      </c>
      <c r="BU375" s="127"/>
      <c r="BV375" s="127"/>
      <c r="BW375" s="127"/>
      <c r="BX375" s="127"/>
      <c r="BY375" s="31"/>
      <c r="BZ375" s="29">
        <v>5.1288</v>
      </c>
      <c r="CA375" s="27">
        <v>0</v>
      </c>
      <c r="CB375" s="27">
        <f t="shared" si="2029"/>
        <v>0.53480000000000005</v>
      </c>
      <c r="CC375" s="27">
        <f t="shared" si="1910"/>
        <v>0.1036</v>
      </c>
      <c r="CD375" s="27">
        <f t="shared" si="2030"/>
        <v>0.63840000000000008</v>
      </c>
      <c r="CE375" s="28"/>
      <c r="CF375" s="29">
        <v>230.16990000000001</v>
      </c>
      <c r="CG375" s="27">
        <v>6.6199999999999995E-2</v>
      </c>
      <c r="CH375" s="27">
        <f t="shared" si="2031"/>
        <v>0.53480000000000005</v>
      </c>
      <c r="CI375" s="27">
        <f t="shared" si="1913"/>
        <v>1.6E-2</v>
      </c>
      <c r="CJ375" s="27">
        <f t="shared" si="2032"/>
        <v>0.55080000000000007</v>
      </c>
      <c r="CK375" s="28"/>
      <c r="CL375" s="126" t="s">
        <v>44</v>
      </c>
      <c r="CM375" s="126"/>
      <c r="CN375" s="126"/>
      <c r="CO375" s="126"/>
      <c r="CP375" s="81"/>
      <c r="CQ375" s="29">
        <v>2.1040999999999999</v>
      </c>
      <c r="CR375" s="27">
        <f t="shared" si="2033"/>
        <v>0</v>
      </c>
      <c r="CS375" s="27">
        <f t="shared" si="1916"/>
        <v>0.1026</v>
      </c>
      <c r="CT375" s="27">
        <f t="shared" si="2034"/>
        <v>0.1026</v>
      </c>
      <c r="CU375" s="28"/>
      <c r="CV375" s="126" t="s">
        <v>44</v>
      </c>
      <c r="CW375" s="126"/>
      <c r="CX375" s="126"/>
      <c r="CY375" s="126"/>
      <c r="CZ375" s="28"/>
      <c r="DA375" s="29">
        <v>6.0492999999999997</v>
      </c>
      <c r="DB375" s="27">
        <f t="shared" si="2035"/>
        <v>0</v>
      </c>
      <c r="DC375" s="29">
        <f t="shared" si="1919"/>
        <v>7.8299999999999995E-2</v>
      </c>
      <c r="DD375" s="27">
        <f t="shared" si="2036"/>
        <v>7.8299999999999995E-2</v>
      </c>
      <c r="DE375" s="27"/>
      <c r="DF375" s="126" t="s">
        <v>44</v>
      </c>
      <c r="DG375" s="126"/>
      <c r="DH375" s="126"/>
      <c r="DI375" s="126"/>
      <c r="DJ375" s="126"/>
      <c r="DK375" s="28"/>
      <c r="DL375" s="29">
        <v>22.4876</v>
      </c>
      <c r="DM375" s="27">
        <f t="shared" si="1921"/>
        <v>0</v>
      </c>
      <c r="DN375" s="27">
        <f t="shared" si="2037"/>
        <v>0</v>
      </c>
      <c r="DO375" s="27">
        <f t="shared" si="1923"/>
        <v>3.7999999999999999E-2</v>
      </c>
      <c r="DP375" s="27">
        <f t="shared" si="2038"/>
        <v>3.7999999999999999E-2</v>
      </c>
      <c r="DQ375" s="27"/>
      <c r="DR375" s="126" t="s">
        <v>44</v>
      </c>
      <c r="DS375" s="126"/>
      <c r="DT375" s="126"/>
      <c r="DU375" s="126"/>
      <c r="DV375" s="126"/>
      <c r="DW375" s="28"/>
      <c r="DX375" s="29">
        <v>122.9589</v>
      </c>
      <c r="DY375" s="27">
        <f t="shared" si="2039"/>
        <v>0</v>
      </c>
      <c r="DZ375" s="27">
        <f t="shared" si="2039"/>
        <v>0</v>
      </c>
      <c r="EA375" s="27">
        <f t="shared" si="1926"/>
        <v>2.3800000000000002E-2</v>
      </c>
      <c r="EB375" s="27">
        <f t="shared" si="2040"/>
        <v>2.3800000000000002E-2</v>
      </c>
      <c r="EC375" s="27"/>
      <c r="ED375" s="29">
        <v>979.11779999999999</v>
      </c>
      <c r="EE375" s="27">
        <v>4.2500000000000003E-2</v>
      </c>
      <c r="EF375" s="27">
        <v>0</v>
      </c>
      <c r="EG375" s="27">
        <v>4.7000000000000002E-3</v>
      </c>
      <c r="EH375" s="27">
        <f t="shared" si="2041"/>
        <v>4.7000000000000002E-3</v>
      </c>
      <c r="EI375" s="27"/>
      <c r="EJ375" s="127" t="s">
        <v>30</v>
      </c>
      <c r="EK375" s="127"/>
      <c r="EL375" s="127"/>
      <c r="EM375" s="127"/>
      <c r="EN375" s="127"/>
      <c r="EO375" s="31"/>
      <c r="EP375" s="29">
        <v>2.1040999999999999</v>
      </c>
      <c r="EQ375" s="27">
        <v>0</v>
      </c>
      <c r="ER375" s="27">
        <v>0</v>
      </c>
      <c r="ES375" s="27">
        <f t="shared" si="1928"/>
        <v>0.1026</v>
      </c>
      <c r="ET375" s="27">
        <f t="shared" si="2042"/>
        <v>0.1026</v>
      </c>
      <c r="EU375" s="31"/>
      <c r="EV375" s="29">
        <f t="shared" si="2043"/>
        <v>6.0492999999999997</v>
      </c>
      <c r="EW375" s="27">
        <v>0</v>
      </c>
      <c r="EX375" s="27">
        <v>0</v>
      </c>
      <c r="EY375" s="27">
        <f t="shared" si="1931"/>
        <v>7.8299999999999995E-2</v>
      </c>
      <c r="EZ375" s="27">
        <f t="shared" si="2044"/>
        <v>7.8299999999999995E-2</v>
      </c>
      <c r="FA375" s="31"/>
      <c r="FB375" s="29">
        <f t="shared" si="2045"/>
        <v>231.09040000000002</v>
      </c>
      <c r="FC375" s="27">
        <f t="shared" si="2046"/>
        <v>6.6199999999999995E-2</v>
      </c>
      <c r="FD375" s="27">
        <v>0</v>
      </c>
      <c r="FE375" s="27">
        <f t="shared" si="1935"/>
        <v>1.2699999999999999E-2</v>
      </c>
      <c r="FF375" s="27">
        <f t="shared" si="2047"/>
        <v>1.2699999999999999E-2</v>
      </c>
      <c r="FG375" s="31"/>
      <c r="FH375" s="29">
        <v>122.9589</v>
      </c>
      <c r="FI375" s="27">
        <v>0.1</v>
      </c>
      <c r="FJ375" s="27">
        <v>0</v>
      </c>
      <c r="FK375" s="27">
        <f t="shared" si="1937"/>
        <v>2.3800000000000002E-2</v>
      </c>
      <c r="FL375" s="27">
        <f t="shared" si="2048"/>
        <v>2.3800000000000002E-2</v>
      </c>
      <c r="FM375" s="31"/>
      <c r="FN375" s="32">
        <f t="shared" si="1939"/>
        <v>8</v>
      </c>
      <c r="FO375" s="32">
        <f t="shared" si="1940"/>
        <v>2021</v>
      </c>
    </row>
    <row r="376" spans="1:171" ht="15" x14ac:dyDescent="0.2">
      <c r="A376" s="51" t="str">
        <f t="shared" si="2014"/>
        <v>92021</v>
      </c>
      <c r="B376" s="32">
        <f t="shared" si="1976"/>
        <v>2021</v>
      </c>
      <c r="C376" s="32">
        <f t="shared" si="1977"/>
        <v>9</v>
      </c>
      <c r="D376" s="27"/>
      <c r="E376" s="29">
        <v>0.55889999999999995</v>
      </c>
      <c r="F376" s="52">
        <v>0.5171</v>
      </c>
      <c r="G376" s="27">
        <f t="shared" si="1886"/>
        <v>0.11509999999999999</v>
      </c>
      <c r="H376" s="27">
        <f t="shared" si="2015"/>
        <v>0.63219999999999998</v>
      </c>
      <c r="I376" s="27"/>
      <c r="J376" s="29">
        <v>0.55889999999999995</v>
      </c>
      <c r="K376" s="27">
        <f t="shared" si="2016"/>
        <v>0.5171</v>
      </c>
      <c r="L376" s="27">
        <f t="shared" si="1889"/>
        <v>0.11509999999999999</v>
      </c>
      <c r="M376" s="27">
        <f t="shared" si="2017"/>
        <v>0.63219999999999998</v>
      </c>
      <c r="N376" s="27"/>
      <c r="O376" s="29">
        <v>0.98629999999999995</v>
      </c>
      <c r="P376" s="27">
        <f t="shared" si="2018"/>
        <v>0.5171</v>
      </c>
      <c r="Q376" s="27">
        <f t="shared" si="1892"/>
        <v>0.1288</v>
      </c>
      <c r="R376" s="27">
        <f t="shared" si="2019"/>
        <v>0.64590000000000003</v>
      </c>
      <c r="S376" s="27"/>
      <c r="T376" s="29">
        <v>4.9314999999999998</v>
      </c>
      <c r="U376" s="27">
        <f t="shared" si="2020"/>
        <v>0.5171</v>
      </c>
      <c r="V376" s="27">
        <f t="shared" si="1895"/>
        <v>0.1045</v>
      </c>
      <c r="W376" s="27">
        <f t="shared" si="2021"/>
        <v>0.62160000000000004</v>
      </c>
      <c r="X376" s="27"/>
      <c r="Y376" s="29">
        <v>21.5671</v>
      </c>
      <c r="Z376" s="27">
        <v>0.14749999999999999</v>
      </c>
      <c r="AA376" s="27">
        <f t="shared" si="2022"/>
        <v>0.5171</v>
      </c>
      <c r="AB376" s="27">
        <f t="shared" si="1898"/>
        <v>6.4199999999999993E-2</v>
      </c>
      <c r="AC376" s="27">
        <f t="shared" si="2023"/>
        <v>0.58130000000000004</v>
      </c>
      <c r="AD376" s="27"/>
      <c r="AE376" s="29">
        <v>5.1288</v>
      </c>
      <c r="AF376" s="52">
        <v>0.5171</v>
      </c>
      <c r="AG376" s="27">
        <f t="shared" si="1900"/>
        <v>0.1036</v>
      </c>
      <c r="AH376" s="27">
        <f t="shared" si="2024"/>
        <v>0.62070000000000003</v>
      </c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9">
        <v>21.5671</v>
      </c>
      <c r="BC376" s="27">
        <f t="shared" si="1902"/>
        <v>0.14749999999999999</v>
      </c>
      <c r="BD376" s="27">
        <f t="shared" si="1903"/>
        <v>0.5171</v>
      </c>
      <c r="BE376" s="27">
        <f t="shared" si="1904"/>
        <v>6.3299999999999995E-2</v>
      </c>
      <c r="BF376" s="27">
        <f t="shared" si="2025"/>
        <v>0.58040000000000003</v>
      </c>
      <c r="BG376" s="27"/>
      <c r="BH376" s="29">
        <v>122.0384</v>
      </c>
      <c r="BI376" s="27">
        <v>0.1</v>
      </c>
      <c r="BJ376" s="27">
        <f t="shared" si="2026"/>
        <v>0.5171</v>
      </c>
      <c r="BK376" s="27">
        <f t="shared" si="1907"/>
        <v>4.9099999999999998E-2</v>
      </c>
      <c r="BL376" s="27">
        <f t="shared" si="2027"/>
        <v>0.56620000000000004</v>
      </c>
      <c r="BM376" s="27"/>
      <c r="BN376" s="29">
        <v>978.19730000000004</v>
      </c>
      <c r="BO376" s="27">
        <v>4.2500000000000003E-2</v>
      </c>
      <c r="BP376" s="27">
        <f t="shared" si="1991"/>
        <v>0.5171</v>
      </c>
      <c r="BQ376" s="27">
        <v>8.0000000000000002E-3</v>
      </c>
      <c r="BR376" s="27">
        <f t="shared" si="2028"/>
        <v>0.52510000000000001</v>
      </c>
      <c r="BS376" s="27"/>
      <c r="BT376" s="127" t="s">
        <v>30</v>
      </c>
      <c r="BU376" s="127"/>
      <c r="BV376" s="127"/>
      <c r="BW376" s="127"/>
      <c r="BX376" s="127"/>
      <c r="BY376" s="31"/>
      <c r="BZ376" s="29">
        <v>5.1288</v>
      </c>
      <c r="CA376" s="27">
        <v>0</v>
      </c>
      <c r="CB376" s="27">
        <f t="shared" si="2029"/>
        <v>0.5171</v>
      </c>
      <c r="CC376" s="27">
        <f t="shared" si="1910"/>
        <v>0.1036</v>
      </c>
      <c r="CD376" s="27">
        <f t="shared" si="2030"/>
        <v>0.62070000000000003</v>
      </c>
      <c r="CE376" s="28"/>
      <c r="CF376" s="29">
        <v>230.16990000000001</v>
      </c>
      <c r="CG376" s="27">
        <v>6.6199999999999995E-2</v>
      </c>
      <c r="CH376" s="27">
        <f t="shared" si="2031"/>
        <v>0.5171</v>
      </c>
      <c r="CI376" s="27">
        <f t="shared" si="1913"/>
        <v>1.6E-2</v>
      </c>
      <c r="CJ376" s="27">
        <f t="shared" si="2032"/>
        <v>0.53310000000000002</v>
      </c>
      <c r="CK376" s="28"/>
      <c r="CL376" s="126" t="s">
        <v>44</v>
      </c>
      <c r="CM376" s="126"/>
      <c r="CN376" s="126"/>
      <c r="CO376" s="126"/>
      <c r="CP376" s="81"/>
      <c r="CQ376" s="29">
        <v>2.1040999999999999</v>
      </c>
      <c r="CR376" s="27">
        <f t="shared" si="2033"/>
        <v>0</v>
      </c>
      <c r="CS376" s="27">
        <f t="shared" si="1916"/>
        <v>0.1026</v>
      </c>
      <c r="CT376" s="27">
        <f t="shared" si="2034"/>
        <v>0.1026</v>
      </c>
      <c r="CU376" s="28"/>
      <c r="CV376" s="126" t="s">
        <v>44</v>
      </c>
      <c r="CW376" s="126"/>
      <c r="CX376" s="126"/>
      <c r="CY376" s="126"/>
      <c r="CZ376" s="28"/>
      <c r="DA376" s="29">
        <v>6.0492999999999997</v>
      </c>
      <c r="DB376" s="27">
        <f t="shared" si="2035"/>
        <v>0</v>
      </c>
      <c r="DC376" s="29">
        <f t="shared" si="1919"/>
        <v>7.8299999999999995E-2</v>
      </c>
      <c r="DD376" s="27">
        <f t="shared" si="2036"/>
        <v>7.8299999999999995E-2</v>
      </c>
      <c r="DE376" s="27"/>
      <c r="DF376" s="126" t="s">
        <v>44</v>
      </c>
      <c r="DG376" s="126"/>
      <c r="DH376" s="126"/>
      <c r="DI376" s="126"/>
      <c r="DJ376" s="126"/>
      <c r="DK376" s="28"/>
      <c r="DL376" s="29">
        <v>22.4876</v>
      </c>
      <c r="DM376" s="27">
        <f t="shared" si="1921"/>
        <v>0.14749999999999999</v>
      </c>
      <c r="DN376" s="27">
        <f t="shared" si="2037"/>
        <v>0</v>
      </c>
      <c r="DO376" s="27">
        <f t="shared" si="1923"/>
        <v>3.7999999999999999E-2</v>
      </c>
      <c r="DP376" s="27">
        <f t="shared" si="2038"/>
        <v>3.7999999999999999E-2</v>
      </c>
      <c r="DQ376" s="27"/>
      <c r="DR376" s="126" t="s">
        <v>44</v>
      </c>
      <c r="DS376" s="126"/>
      <c r="DT376" s="126"/>
      <c r="DU376" s="126"/>
      <c r="DV376" s="126"/>
      <c r="DW376" s="28"/>
      <c r="DX376" s="29">
        <v>122.9589</v>
      </c>
      <c r="DY376" s="27">
        <f t="shared" si="2039"/>
        <v>0</v>
      </c>
      <c r="DZ376" s="27">
        <f t="shared" si="2039"/>
        <v>0</v>
      </c>
      <c r="EA376" s="27">
        <f t="shared" si="1926"/>
        <v>2.3800000000000002E-2</v>
      </c>
      <c r="EB376" s="27">
        <f t="shared" si="2040"/>
        <v>2.3800000000000002E-2</v>
      </c>
      <c r="EC376" s="27"/>
      <c r="ED376" s="29">
        <v>979.11779999999999</v>
      </c>
      <c r="EE376" s="27">
        <v>4.2500000000000003E-2</v>
      </c>
      <c r="EF376" s="27">
        <v>0</v>
      </c>
      <c r="EG376" s="27">
        <v>4.7000000000000002E-3</v>
      </c>
      <c r="EH376" s="27">
        <f t="shared" si="2041"/>
        <v>4.7000000000000002E-3</v>
      </c>
      <c r="EI376" s="27"/>
      <c r="EJ376" s="127" t="s">
        <v>30</v>
      </c>
      <c r="EK376" s="127"/>
      <c r="EL376" s="127"/>
      <c r="EM376" s="127"/>
      <c r="EN376" s="127"/>
      <c r="EO376" s="31"/>
      <c r="EP376" s="29">
        <v>2.1040999999999999</v>
      </c>
      <c r="EQ376" s="27">
        <v>0</v>
      </c>
      <c r="ER376" s="27">
        <v>0</v>
      </c>
      <c r="ES376" s="27">
        <f t="shared" si="1928"/>
        <v>0.1026</v>
      </c>
      <c r="ET376" s="27">
        <f t="shared" si="2042"/>
        <v>0.1026</v>
      </c>
      <c r="EU376" s="31"/>
      <c r="EV376" s="29">
        <f t="shared" si="2043"/>
        <v>6.0492999999999997</v>
      </c>
      <c r="EW376" s="27">
        <v>0</v>
      </c>
      <c r="EX376" s="27">
        <v>0</v>
      </c>
      <c r="EY376" s="27">
        <f t="shared" si="1931"/>
        <v>7.8299999999999995E-2</v>
      </c>
      <c r="EZ376" s="27">
        <f t="shared" si="2044"/>
        <v>7.8299999999999995E-2</v>
      </c>
      <c r="FA376" s="31"/>
      <c r="FB376" s="29">
        <f t="shared" si="2045"/>
        <v>231.09040000000002</v>
      </c>
      <c r="FC376" s="27">
        <f t="shared" si="2046"/>
        <v>6.6199999999999995E-2</v>
      </c>
      <c r="FD376" s="27">
        <v>0</v>
      </c>
      <c r="FE376" s="27">
        <f t="shared" si="1935"/>
        <v>1.2699999999999999E-2</v>
      </c>
      <c r="FF376" s="27">
        <f t="shared" si="2047"/>
        <v>1.2699999999999999E-2</v>
      </c>
      <c r="FG376" s="31"/>
      <c r="FH376" s="29">
        <v>122.9589</v>
      </c>
      <c r="FI376" s="27">
        <v>0.1</v>
      </c>
      <c r="FJ376" s="27">
        <v>0</v>
      </c>
      <c r="FK376" s="27">
        <f t="shared" si="1937"/>
        <v>2.3800000000000002E-2</v>
      </c>
      <c r="FL376" s="27">
        <f t="shared" si="2048"/>
        <v>2.3800000000000002E-2</v>
      </c>
      <c r="FM376" s="31"/>
      <c r="FN376" s="32">
        <f t="shared" si="1939"/>
        <v>9</v>
      </c>
      <c r="FO376" s="32">
        <f t="shared" si="1940"/>
        <v>2021</v>
      </c>
    </row>
    <row r="377" spans="1:171" ht="15" x14ac:dyDescent="0.2">
      <c r="A377" s="51" t="str">
        <f t="shared" si="2014"/>
        <v>102021</v>
      </c>
      <c r="B377" s="32">
        <f t="shared" si="1976"/>
        <v>2021</v>
      </c>
      <c r="C377" s="32">
        <f t="shared" si="1977"/>
        <v>10</v>
      </c>
      <c r="D377" s="27"/>
      <c r="E377" s="29">
        <v>0.55889999999999995</v>
      </c>
      <c r="F377" s="52">
        <v>0.57130000000000003</v>
      </c>
      <c r="G377" s="27">
        <f t="shared" si="1886"/>
        <v>0.11509999999999999</v>
      </c>
      <c r="H377" s="27">
        <f t="shared" si="2015"/>
        <v>0.68640000000000001</v>
      </c>
      <c r="I377" s="27"/>
      <c r="J377" s="29">
        <v>0.55889999999999995</v>
      </c>
      <c r="K377" s="27">
        <f t="shared" si="2016"/>
        <v>0.57130000000000003</v>
      </c>
      <c r="L377" s="27">
        <f t="shared" si="1889"/>
        <v>0.11509999999999999</v>
      </c>
      <c r="M377" s="27">
        <f t="shared" si="2017"/>
        <v>0.68640000000000001</v>
      </c>
      <c r="N377" s="27"/>
      <c r="O377" s="29">
        <v>0.98629999999999995</v>
      </c>
      <c r="P377" s="27">
        <f t="shared" si="2018"/>
        <v>0.57130000000000003</v>
      </c>
      <c r="Q377" s="27">
        <f t="shared" si="1892"/>
        <v>0.1288</v>
      </c>
      <c r="R377" s="27">
        <f t="shared" si="2019"/>
        <v>0.70010000000000006</v>
      </c>
      <c r="S377" s="27"/>
      <c r="T377" s="29">
        <v>4.9314999999999998</v>
      </c>
      <c r="U377" s="27">
        <f t="shared" si="2020"/>
        <v>0.57130000000000003</v>
      </c>
      <c r="V377" s="27">
        <f t="shared" si="1895"/>
        <v>0.1045</v>
      </c>
      <c r="W377" s="27">
        <f t="shared" si="2021"/>
        <v>0.67580000000000007</v>
      </c>
      <c r="X377" s="27"/>
      <c r="Y377" s="29">
        <v>21.5671</v>
      </c>
      <c r="Z377" s="27">
        <v>0.14749999999999999</v>
      </c>
      <c r="AA377" s="27">
        <f t="shared" si="2022"/>
        <v>0.57130000000000003</v>
      </c>
      <c r="AB377" s="27">
        <f t="shared" si="1898"/>
        <v>6.4199999999999993E-2</v>
      </c>
      <c r="AC377" s="27">
        <f t="shared" si="2023"/>
        <v>0.63550000000000006</v>
      </c>
      <c r="AD377" s="27"/>
      <c r="AE377" s="29">
        <v>5.1288</v>
      </c>
      <c r="AF377" s="52">
        <v>0.57130000000000003</v>
      </c>
      <c r="AG377" s="27">
        <f t="shared" si="1900"/>
        <v>0.1036</v>
      </c>
      <c r="AH377" s="27">
        <f t="shared" si="2024"/>
        <v>0.67490000000000006</v>
      </c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9">
        <v>21.5671</v>
      </c>
      <c r="BC377" s="27">
        <f t="shared" si="1902"/>
        <v>0.14749999999999999</v>
      </c>
      <c r="BD377" s="27">
        <f t="shared" si="1903"/>
        <v>0.57130000000000003</v>
      </c>
      <c r="BE377" s="27">
        <f t="shared" si="1904"/>
        <v>6.3299999999999995E-2</v>
      </c>
      <c r="BF377" s="27">
        <f t="shared" si="2025"/>
        <v>0.63460000000000005</v>
      </c>
      <c r="BG377" s="27"/>
      <c r="BH377" s="29">
        <v>122.0384</v>
      </c>
      <c r="BI377" s="27">
        <v>0.1</v>
      </c>
      <c r="BJ377" s="27">
        <f t="shared" si="2026"/>
        <v>0.57130000000000003</v>
      </c>
      <c r="BK377" s="27">
        <f t="shared" si="1907"/>
        <v>4.9099999999999998E-2</v>
      </c>
      <c r="BL377" s="27">
        <f t="shared" si="2027"/>
        <v>0.62040000000000006</v>
      </c>
      <c r="BM377" s="27"/>
      <c r="BN377" s="29">
        <v>978.19730000000004</v>
      </c>
      <c r="BO377" s="27">
        <v>4.2500000000000003E-2</v>
      </c>
      <c r="BP377" s="27">
        <f t="shared" si="1991"/>
        <v>0.57130000000000003</v>
      </c>
      <c r="BQ377" s="27">
        <v>8.0000000000000002E-3</v>
      </c>
      <c r="BR377" s="27">
        <f t="shared" si="2028"/>
        <v>0.57930000000000004</v>
      </c>
      <c r="BS377" s="27"/>
      <c r="BT377" s="127" t="s">
        <v>30</v>
      </c>
      <c r="BU377" s="127"/>
      <c r="BV377" s="127"/>
      <c r="BW377" s="127"/>
      <c r="BX377" s="127"/>
      <c r="BY377" s="31"/>
      <c r="BZ377" s="29">
        <v>5.1288</v>
      </c>
      <c r="CA377" s="27">
        <v>0</v>
      </c>
      <c r="CB377" s="27">
        <f t="shared" si="2029"/>
        <v>0.57130000000000003</v>
      </c>
      <c r="CC377" s="27">
        <f t="shared" si="1910"/>
        <v>0.1036</v>
      </c>
      <c r="CD377" s="27">
        <f t="shared" si="2030"/>
        <v>0.67490000000000006</v>
      </c>
      <c r="CE377" s="28"/>
      <c r="CF377" s="29">
        <v>230.16990000000001</v>
      </c>
      <c r="CG377" s="27">
        <v>6.6199999999999995E-2</v>
      </c>
      <c r="CH377" s="27">
        <f t="shared" si="2031"/>
        <v>0.57130000000000003</v>
      </c>
      <c r="CI377" s="27">
        <f t="shared" si="1913"/>
        <v>1.6E-2</v>
      </c>
      <c r="CJ377" s="27">
        <f t="shared" si="2032"/>
        <v>0.58730000000000004</v>
      </c>
      <c r="CK377" s="28"/>
      <c r="CL377" s="126" t="s">
        <v>44</v>
      </c>
      <c r="CM377" s="126"/>
      <c r="CN377" s="126"/>
      <c r="CO377" s="126"/>
      <c r="CP377" s="81"/>
      <c r="CQ377" s="29">
        <v>2.1040999999999999</v>
      </c>
      <c r="CR377" s="27">
        <f t="shared" si="2033"/>
        <v>0</v>
      </c>
      <c r="CS377" s="27">
        <f t="shared" si="1916"/>
        <v>0.1026</v>
      </c>
      <c r="CT377" s="27">
        <f t="shared" si="2034"/>
        <v>0.1026</v>
      </c>
      <c r="CU377" s="28"/>
      <c r="CV377" s="126" t="s">
        <v>44</v>
      </c>
      <c r="CW377" s="126"/>
      <c r="CX377" s="126"/>
      <c r="CY377" s="126"/>
      <c r="CZ377" s="28"/>
      <c r="DA377" s="29">
        <v>6.0492999999999997</v>
      </c>
      <c r="DB377" s="27">
        <f t="shared" si="2035"/>
        <v>0</v>
      </c>
      <c r="DC377" s="29">
        <f t="shared" si="1919"/>
        <v>7.8299999999999995E-2</v>
      </c>
      <c r="DD377" s="27">
        <f t="shared" si="2036"/>
        <v>7.8299999999999995E-2</v>
      </c>
      <c r="DE377" s="27"/>
      <c r="DF377" s="126" t="s">
        <v>44</v>
      </c>
      <c r="DG377" s="126"/>
      <c r="DH377" s="126"/>
      <c r="DI377" s="126"/>
      <c r="DJ377" s="126"/>
      <c r="DK377" s="28"/>
      <c r="DL377" s="29">
        <v>22.4876</v>
      </c>
      <c r="DM377" s="27">
        <f t="shared" si="1921"/>
        <v>0</v>
      </c>
      <c r="DN377" s="27">
        <f t="shared" si="2037"/>
        <v>0</v>
      </c>
      <c r="DO377" s="27">
        <f t="shared" si="1923"/>
        <v>3.7999999999999999E-2</v>
      </c>
      <c r="DP377" s="27">
        <f t="shared" si="2038"/>
        <v>3.7999999999999999E-2</v>
      </c>
      <c r="DQ377" s="27"/>
      <c r="DR377" s="126" t="s">
        <v>44</v>
      </c>
      <c r="DS377" s="126"/>
      <c r="DT377" s="126"/>
      <c r="DU377" s="126"/>
      <c r="DV377" s="126"/>
      <c r="DW377" s="28"/>
      <c r="DX377" s="29">
        <v>122.9589</v>
      </c>
      <c r="DY377" s="27">
        <f t="shared" ref="DY377:DZ379" si="2049">+DS377</f>
        <v>0</v>
      </c>
      <c r="DZ377" s="27">
        <f t="shared" si="2049"/>
        <v>0</v>
      </c>
      <c r="EA377" s="27">
        <f t="shared" si="1926"/>
        <v>2.3800000000000002E-2</v>
      </c>
      <c r="EB377" s="27">
        <f t="shared" si="2040"/>
        <v>2.3800000000000002E-2</v>
      </c>
      <c r="EC377" s="27"/>
      <c r="ED377" s="29">
        <v>979.11779999999999</v>
      </c>
      <c r="EE377" s="27">
        <v>4.2500000000000003E-2</v>
      </c>
      <c r="EF377" s="27">
        <v>0</v>
      </c>
      <c r="EG377" s="27">
        <v>4.7000000000000002E-3</v>
      </c>
      <c r="EH377" s="27">
        <f t="shared" si="2041"/>
        <v>4.7000000000000002E-3</v>
      </c>
      <c r="EI377" s="27"/>
      <c r="EJ377" s="127" t="s">
        <v>30</v>
      </c>
      <c r="EK377" s="127"/>
      <c r="EL377" s="127"/>
      <c r="EM377" s="127"/>
      <c r="EN377" s="127"/>
      <c r="EO377" s="31"/>
      <c r="EP377" s="29">
        <v>2.1040999999999999</v>
      </c>
      <c r="EQ377" s="27">
        <v>0</v>
      </c>
      <c r="ER377" s="27">
        <v>0</v>
      </c>
      <c r="ES377" s="27">
        <f t="shared" si="1928"/>
        <v>0.1026</v>
      </c>
      <c r="ET377" s="27">
        <f t="shared" si="2042"/>
        <v>0.1026</v>
      </c>
      <c r="EU377" s="31"/>
      <c r="EV377" s="29">
        <f t="shared" si="2043"/>
        <v>6.0492999999999997</v>
      </c>
      <c r="EW377" s="27">
        <v>0</v>
      </c>
      <c r="EX377" s="27">
        <v>0</v>
      </c>
      <c r="EY377" s="27">
        <f t="shared" si="1931"/>
        <v>7.8299999999999995E-2</v>
      </c>
      <c r="EZ377" s="27">
        <f t="shared" si="2044"/>
        <v>7.8299999999999995E-2</v>
      </c>
      <c r="FA377" s="31"/>
      <c r="FB377" s="29">
        <f t="shared" si="2045"/>
        <v>231.09040000000002</v>
      </c>
      <c r="FC377" s="27">
        <f t="shared" si="2046"/>
        <v>6.6199999999999995E-2</v>
      </c>
      <c r="FD377" s="27">
        <v>0</v>
      </c>
      <c r="FE377" s="27">
        <f t="shared" si="1935"/>
        <v>1.2699999999999999E-2</v>
      </c>
      <c r="FF377" s="27">
        <f t="shared" si="2047"/>
        <v>1.2699999999999999E-2</v>
      </c>
      <c r="FG377" s="31"/>
      <c r="FH377" s="29">
        <v>122.9589</v>
      </c>
      <c r="FI377" s="27">
        <v>0.1</v>
      </c>
      <c r="FJ377" s="27">
        <v>0</v>
      </c>
      <c r="FK377" s="27">
        <f t="shared" si="1937"/>
        <v>2.3800000000000002E-2</v>
      </c>
      <c r="FL377" s="27">
        <f t="shared" si="2048"/>
        <v>2.3800000000000002E-2</v>
      </c>
      <c r="FM377" s="31"/>
      <c r="FN377" s="32">
        <f t="shared" si="1939"/>
        <v>10</v>
      </c>
      <c r="FO377" s="32">
        <f t="shared" si="1940"/>
        <v>2021</v>
      </c>
    </row>
    <row r="378" spans="1:171" ht="15" x14ac:dyDescent="0.2">
      <c r="A378" s="51" t="str">
        <f t="shared" si="2014"/>
        <v>112021</v>
      </c>
      <c r="B378" s="32">
        <f t="shared" si="1976"/>
        <v>2021</v>
      </c>
      <c r="C378" s="32">
        <f t="shared" si="1977"/>
        <v>11</v>
      </c>
      <c r="D378" s="27"/>
      <c r="E378" s="29">
        <v>0.55889999999999995</v>
      </c>
      <c r="F378" s="52">
        <v>0.69599999999999995</v>
      </c>
      <c r="G378" s="27">
        <f t="shared" si="1886"/>
        <v>0.11509999999999999</v>
      </c>
      <c r="H378" s="27">
        <f t="shared" si="2015"/>
        <v>0.81109999999999993</v>
      </c>
      <c r="I378" s="27"/>
      <c r="J378" s="29">
        <v>0.55889999999999995</v>
      </c>
      <c r="K378" s="27">
        <f t="shared" si="2016"/>
        <v>0.69599999999999995</v>
      </c>
      <c r="L378" s="27">
        <f t="shared" si="1889"/>
        <v>0.11509999999999999</v>
      </c>
      <c r="M378" s="27">
        <f t="shared" si="2017"/>
        <v>0.81109999999999993</v>
      </c>
      <c r="N378" s="27"/>
      <c r="O378" s="29">
        <v>0.98629999999999995</v>
      </c>
      <c r="P378" s="27">
        <f t="shared" si="2018"/>
        <v>0.69599999999999995</v>
      </c>
      <c r="Q378" s="27">
        <f t="shared" si="1892"/>
        <v>0.1288</v>
      </c>
      <c r="R378" s="27">
        <f t="shared" si="2019"/>
        <v>0.82479999999999998</v>
      </c>
      <c r="S378" s="27"/>
      <c r="T378" s="29">
        <v>4.9314999999999998</v>
      </c>
      <c r="U378" s="27">
        <f t="shared" si="2020"/>
        <v>0.69599999999999995</v>
      </c>
      <c r="V378" s="27">
        <f t="shared" si="1895"/>
        <v>0.1045</v>
      </c>
      <c r="W378" s="27">
        <f t="shared" si="2021"/>
        <v>0.80049999999999999</v>
      </c>
      <c r="X378" s="27"/>
      <c r="Y378" s="29">
        <v>21.5671</v>
      </c>
      <c r="Z378" s="27">
        <v>0.14749999999999999</v>
      </c>
      <c r="AA378" s="27">
        <f t="shared" si="2022"/>
        <v>0.69599999999999995</v>
      </c>
      <c r="AB378" s="27">
        <f t="shared" si="1898"/>
        <v>6.4199999999999993E-2</v>
      </c>
      <c r="AC378" s="27">
        <f t="shared" si="2023"/>
        <v>0.76019999999999999</v>
      </c>
      <c r="AD378" s="27"/>
      <c r="AE378" s="29">
        <v>5.1288</v>
      </c>
      <c r="AF378" s="52">
        <v>0.54690000000000005</v>
      </c>
      <c r="AG378" s="27">
        <f t="shared" si="1900"/>
        <v>0.1036</v>
      </c>
      <c r="AH378" s="27">
        <f t="shared" si="2024"/>
        <v>0.65050000000000008</v>
      </c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9">
        <v>21.5671</v>
      </c>
      <c r="BC378" s="27">
        <f t="shared" si="1902"/>
        <v>0.14749999999999999</v>
      </c>
      <c r="BD378" s="27">
        <f t="shared" si="1903"/>
        <v>0.54690000000000005</v>
      </c>
      <c r="BE378" s="27">
        <f t="shared" si="1904"/>
        <v>6.3299999999999995E-2</v>
      </c>
      <c r="BF378" s="27">
        <f t="shared" si="2025"/>
        <v>0.61020000000000008</v>
      </c>
      <c r="BG378" s="27"/>
      <c r="BH378" s="29">
        <v>122.0384</v>
      </c>
      <c r="BI378" s="27">
        <v>0.1</v>
      </c>
      <c r="BJ378" s="27">
        <f t="shared" si="2026"/>
        <v>0.54690000000000005</v>
      </c>
      <c r="BK378" s="27">
        <f t="shared" si="1907"/>
        <v>4.9099999999999998E-2</v>
      </c>
      <c r="BL378" s="27">
        <f t="shared" si="2027"/>
        <v>0.59600000000000009</v>
      </c>
      <c r="BM378" s="27"/>
      <c r="BN378" s="29">
        <v>978.19730000000004</v>
      </c>
      <c r="BO378" s="27">
        <v>4.2500000000000003E-2</v>
      </c>
      <c r="BP378" s="27">
        <f t="shared" si="1991"/>
        <v>0.54690000000000005</v>
      </c>
      <c r="BQ378" s="27">
        <v>8.0000000000000002E-3</v>
      </c>
      <c r="BR378" s="27">
        <f t="shared" si="2028"/>
        <v>0.55490000000000006</v>
      </c>
      <c r="BS378" s="27"/>
      <c r="BT378" s="127" t="s">
        <v>30</v>
      </c>
      <c r="BU378" s="127"/>
      <c r="BV378" s="127"/>
      <c r="BW378" s="127"/>
      <c r="BX378" s="127"/>
      <c r="BY378" s="31"/>
      <c r="BZ378" s="29">
        <v>5.1288</v>
      </c>
      <c r="CA378" s="27">
        <v>0</v>
      </c>
      <c r="CB378" s="27">
        <f t="shared" si="2029"/>
        <v>0.54690000000000005</v>
      </c>
      <c r="CC378" s="27">
        <f t="shared" si="1910"/>
        <v>0.1036</v>
      </c>
      <c r="CD378" s="27">
        <f t="shared" si="2030"/>
        <v>0.65050000000000008</v>
      </c>
      <c r="CE378" s="28"/>
      <c r="CF378" s="29">
        <v>230.16990000000001</v>
      </c>
      <c r="CG378" s="27">
        <v>6.6199999999999995E-2</v>
      </c>
      <c r="CH378" s="27">
        <f t="shared" si="2031"/>
        <v>0.54690000000000005</v>
      </c>
      <c r="CI378" s="27">
        <f t="shared" si="1913"/>
        <v>1.6E-2</v>
      </c>
      <c r="CJ378" s="27">
        <f t="shared" si="2032"/>
        <v>0.56290000000000007</v>
      </c>
      <c r="CK378" s="28"/>
      <c r="CL378" s="126" t="s">
        <v>44</v>
      </c>
      <c r="CM378" s="126"/>
      <c r="CN378" s="126"/>
      <c r="CO378" s="126"/>
      <c r="CP378" s="81"/>
      <c r="CQ378" s="29">
        <v>2.1040999999999999</v>
      </c>
      <c r="CR378" s="27">
        <f t="shared" si="2033"/>
        <v>0</v>
      </c>
      <c r="CS378" s="27">
        <f t="shared" si="1916"/>
        <v>0.1026</v>
      </c>
      <c r="CT378" s="27">
        <f t="shared" si="2034"/>
        <v>0.1026</v>
      </c>
      <c r="CU378" s="28"/>
      <c r="CV378" s="126" t="s">
        <v>44</v>
      </c>
      <c r="CW378" s="126"/>
      <c r="CX378" s="126"/>
      <c r="CY378" s="126"/>
      <c r="CZ378" s="28"/>
      <c r="DA378" s="29">
        <v>6.0492999999999997</v>
      </c>
      <c r="DB378" s="27">
        <f t="shared" si="2035"/>
        <v>0</v>
      </c>
      <c r="DC378" s="29">
        <f t="shared" si="1919"/>
        <v>7.8299999999999995E-2</v>
      </c>
      <c r="DD378" s="27">
        <f t="shared" si="2036"/>
        <v>7.8299999999999995E-2</v>
      </c>
      <c r="DE378" s="27"/>
      <c r="DF378" s="126" t="s">
        <v>44</v>
      </c>
      <c r="DG378" s="126"/>
      <c r="DH378" s="126"/>
      <c r="DI378" s="126"/>
      <c r="DJ378" s="126"/>
      <c r="DK378" s="28"/>
      <c r="DL378" s="29">
        <v>22.4876</v>
      </c>
      <c r="DM378" s="27">
        <f t="shared" si="1921"/>
        <v>0.14749999999999999</v>
      </c>
      <c r="DN378" s="27">
        <f t="shared" si="2037"/>
        <v>0</v>
      </c>
      <c r="DO378" s="27">
        <f t="shared" si="1923"/>
        <v>3.7999999999999999E-2</v>
      </c>
      <c r="DP378" s="27">
        <f t="shared" si="2038"/>
        <v>3.7999999999999999E-2</v>
      </c>
      <c r="DQ378" s="27"/>
      <c r="DR378" s="126" t="s">
        <v>44</v>
      </c>
      <c r="DS378" s="126"/>
      <c r="DT378" s="126"/>
      <c r="DU378" s="126"/>
      <c r="DV378" s="126"/>
      <c r="DW378" s="28"/>
      <c r="DX378" s="29">
        <v>122.9589</v>
      </c>
      <c r="DY378" s="27">
        <f t="shared" si="2049"/>
        <v>0</v>
      </c>
      <c r="DZ378" s="27">
        <f t="shared" si="2049"/>
        <v>0</v>
      </c>
      <c r="EA378" s="27">
        <f t="shared" si="1926"/>
        <v>2.3800000000000002E-2</v>
      </c>
      <c r="EB378" s="27">
        <f t="shared" si="2040"/>
        <v>2.3800000000000002E-2</v>
      </c>
      <c r="EC378" s="27"/>
      <c r="ED378" s="29">
        <v>979.11779999999999</v>
      </c>
      <c r="EE378" s="27">
        <v>4.2500000000000003E-2</v>
      </c>
      <c r="EF378" s="27">
        <v>0</v>
      </c>
      <c r="EG378" s="27">
        <v>4.7000000000000002E-3</v>
      </c>
      <c r="EH378" s="27">
        <f t="shared" si="2041"/>
        <v>4.7000000000000002E-3</v>
      </c>
      <c r="EI378" s="27"/>
      <c r="EJ378" s="127" t="s">
        <v>30</v>
      </c>
      <c r="EK378" s="127"/>
      <c r="EL378" s="127"/>
      <c r="EM378" s="127"/>
      <c r="EN378" s="127"/>
      <c r="EO378" s="31"/>
      <c r="EP378" s="29">
        <v>2.1040999999999999</v>
      </c>
      <c r="EQ378" s="27">
        <v>0</v>
      </c>
      <c r="ER378" s="27">
        <v>0</v>
      </c>
      <c r="ES378" s="27">
        <f t="shared" si="1928"/>
        <v>0.1026</v>
      </c>
      <c r="ET378" s="27">
        <f t="shared" si="2042"/>
        <v>0.1026</v>
      </c>
      <c r="EU378" s="31"/>
      <c r="EV378" s="29">
        <f t="shared" si="2043"/>
        <v>6.0492999999999997</v>
      </c>
      <c r="EW378" s="27">
        <v>0</v>
      </c>
      <c r="EX378" s="27">
        <v>0</v>
      </c>
      <c r="EY378" s="27">
        <f t="shared" si="1931"/>
        <v>7.8299999999999995E-2</v>
      </c>
      <c r="EZ378" s="27">
        <f t="shared" si="2044"/>
        <v>7.8299999999999995E-2</v>
      </c>
      <c r="FA378" s="31"/>
      <c r="FB378" s="29">
        <f t="shared" si="2045"/>
        <v>231.09040000000002</v>
      </c>
      <c r="FC378" s="27">
        <f t="shared" si="2046"/>
        <v>6.6199999999999995E-2</v>
      </c>
      <c r="FD378" s="27">
        <v>0</v>
      </c>
      <c r="FE378" s="27">
        <f t="shared" si="1935"/>
        <v>1.2699999999999999E-2</v>
      </c>
      <c r="FF378" s="27">
        <f t="shared" si="2047"/>
        <v>1.2699999999999999E-2</v>
      </c>
      <c r="FG378" s="31"/>
      <c r="FH378" s="29">
        <v>122.9589</v>
      </c>
      <c r="FI378" s="27">
        <v>0.1</v>
      </c>
      <c r="FJ378" s="27">
        <v>0</v>
      </c>
      <c r="FK378" s="27">
        <f t="shared" si="1937"/>
        <v>2.3800000000000002E-2</v>
      </c>
      <c r="FL378" s="27">
        <f t="shared" si="2048"/>
        <v>2.3800000000000002E-2</v>
      </c>
      <c r="FM378" s="31"/>
      <c r="FN378" s="32">
        <f t="shared" si="1939"/>
        <v>11</v>
      </c>
      <c r="FO378" s="32">
        <f t="shared" si="1940"/>
        <v>2021</v>
      </c>
    </row>
    <row r="379" spans="1:171" ht="15" x14ac:dyDescent="0.2">
      <c r="A379" s="51" t="str">
        <f t="shared" ref="A379:A384" si="2050">CONCATENATE(C379,B379)</f>
        <v>122021</v>
      </c>
      <c r="B379" s="32">
        <f t="shared" si="1976"/>
        <v>2021</v>
      </c>
      <c r="C379" s="32">
        <f t="shared" si="1977"/>
        <v>12</v>
      </c>
      <c r="D379" s="27"/>
      <c r="E379" s="29">
        <v>0.55889999999999995</v>
      </c>
      <c r="F379" s="52">
        <v>0.59609999999999996</v>
      </c>
      <c r="G379" s="27">
        <f t="shared" si="1886"/>
        <v>0.11509999999999999</v>
      </c>
      <c r="H379" s="27">
        <f t="shared" si="2015"/>
        <v>0.71119999999999994</v>
      </c>
      <c r="I379" s="27"/>
      <c r="J379" s="29">
        <v>0.55889999999999995</v>
      </c>
      <c r="K379" s="27">
        <f t="shared" si="2016"/>
        <v>0.59609999999999996</v>
      </c>
      <c r="L379" s="27">
        <f t="shared" si="1889"/>
        <v>0.11509999999999999</v>
      </c>
      <c r="M379" s="27">
        <f t="shared" si="2017"/>
        <v>0.71119999999999994</v>
      </c>
      <c r="N379" s="27"/>
      <c r="O379" s="29">
        <v>0.98629999999999995</v>
      </c>
      <c r="P379" s="27">
        <f t="shared" si="2018"/>
        <v>0.59609999999999996</v>
      </c>
      <c r="Q379" s="27">
        <f t="shared" si="1892"/>
        <v>0.1288</v>
      </c>
      <c r="R379" s="27">
        <f t="shared" si="2019"/>
        <v>0.72489999999999999</v>
      </c>
      <c r="S379" s="27"/>
      <c r="T379" s="29">
        <v>4.9314999999999998</v>
      </c>
      <c r="U379" s="27">
        <f t="shared" si="2020"/>
        <v>0.59609999999999996</v>
      </c>
      <c r="V379" s="27">
        <f t="shared" si="1895"/>
        <v>0.1045</v>
      </c>
      <c r="W379" s="27">
        <f t="shared" si="2021"/>
        <v>0.7006</v>
      </c>
      <c r="X379" s="27"/>
      <c r="Y379" s="29">
        <v>21.5671</v>
      </c>
      <c r="Z379" s="27">
        <v>0.14749999999999999</v>
      </c>
      <c r="AA379" s="27">
        <f t="shared" si="2022"/>
        <v>0.59609999999999996</v>
      </c>
      <c r="AB379" s="27">
        <f t="shared" si="1898"/>
        <v>6.4199999999999993E-2</v>
      </c>
      <c r="AC379" s="27">
        <f t="shared" si="2023"/>
        <v>0.6603</v>
      </c>
      <c r="AD379" s="27"/>
      <c r="AE379" s="29">
        <v>5.1288</v>
      </c>
      <c r="AF379" s="52">
        <v>0.50480000000000003</v>
      </c>
      <c r="AG379" s="27">
        <f t="shared" si="1900"/>
        <v>0.1036</v>
      </c>
      <c r="AH379" s="27">
        <f t="shared" si="2024"/>
        <v>0.60840000000000005</v>
      </c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9">
        <v>21.5671</v>
      </c>
      <c r="BC379" s="27">
        <f t="shared" si="1902"/>
        <v>0.14749999999999999</v>
      </c>
      <c r="BD379" s="27">
        <f t="shared" si="1903"/>
        <v>0.50480000000000003</v>
      </c>
      <c r="BE379" s="27">
        <f t="shared" si="1904"/>
        <v>6.3299999999999995E-2</v>
      </c>
      <c r="BF379" s="27">
        <f t="shared" si="2025"/>
        <v>0.56810000000000005</v>
      </c>
      <c r="BG379" s="27"/>
      <c r="BH379" s="29">
        <v>122.0384</v>
      </c>
      <c r="BI379" s="27">
        <v>0.1</v>
      </c>
      <c r="BJ379" s="27">
        <f t="shared" si="2026"/>
        <v>0.50480000000000003</v>
      </c>
      <c r="BK379" s="27">
        <f t="shared" si="1907"/>
        <v>4.9099999999999998E-2</v>
      </c>
      <c r="BL379" s="27">
        <f t="shared" si="2027"/>
        <v>0.55390000000000006</v>
      </c>
      <c r="BM379" s="27"/>
      <c r="BN379" s="29">
        <v>978.19730000000004</v>
      </c>
      <c r="BO379" s="27">
        <v>4.2500000000000003E-2</v>
      </c>
      <c r="BP379" s="27">
        <f t="shared" si="1991"/>
        <v>0.50480000000000003</v>
      </c>
      <c r="BQ379" s="27">
        <v>8.0000000000000002E-3</v>
      </c>
      <c r="BR379" s="27">
        <f t="shared" si="2028"/>
        <v>0.51280000000000003</v>
      </c>
      <c r="BS379" s="27"/>
      <c r="BT379" s="127" t="s">
        <v>30</v>
      </c>
      <c r="BU379" s="127"/>
      <c r="BV379" s="127"/>
      <c r="BW379" s="127"/>
      <c r="BX379" s="127"/>
      <c r="BY379" s="31"/>
      <c r="BZ379" s="29">
        <v>5.1288</v>
      </c>
      <c r="CA379" s="27">
        <v>0</v>
      </c>
      <c r="CB379" s="27">
        <f t="shared" si="2029"/>
        <v>0.50480000000000003</v>
      </c>
      <c r="CC379" s="27">
        <f t="shared" si="1910"/>
        <v>0.1036</v>
      </c>
      <c r="CD379" s="27">
        <f t="shared" si="2030"/>
        <v>0.60840000000000005</v>
      </c>
      <c r="CE379" s="28"/>
      <c r="CF379" s="29">
        <v>230.16990000000001</v>
      </c>
      <c r="CG379" s="27">
        <v>6.6199999999999995E-2</v>
      </c>
      <c r="CH379" s="27">
        <f t="shared" si="2031"/>
        <v>0.50480000000000003</v>
      </c>
      <c r="CI379" s="27">
        <f t="shared" si="1913"/>
        <v>1.6E-2</v>
      </c>
      <c r="CJ379" s="27">
        <f t="shared" si="2032"/>
        <v>0.52080000000000004</v>
      </c>
      <c r="CK379" s="28"/>
      <c r="CL379" s="126" t="s">
        <v>44</v>
      </c>
      <c r="CM379" s="126"/>
      <c r="CN379" s="126"/>
      <c r="CO379" s="126"/>
      <c r="CP379" s="81"/>
      <c r="CQ379" s="29">
        <v>2.1040999999999999</v>
      </c>
      <c r="CR379" s="27">
        <f t="shared" si="2033"/>
        <v>0</v>
      </c>
      <c r="CS379" s="27">
        <f t="shared" si="1916"/>
        <v>0.1026</v>
      </c>
      <c r="CT379" s="27">
        <f t="shared" si="2034"/>
        <v>0.1026</v>
      </c>
      <c r="CU379" s="28"/>
      <c r="CV379" s="126" t="s">
        <v>44</v>
      </c>
      <c r="CW379" s="126"/>
      <c r="CX379" s="126"/>
      <c r="CY379" s="126"/>
      <c r="CZ379" s="28"/>
      <c r="DA379" s="29">
        <v>6.0492999999999997</v>
      </c>
      <c r="DB379" s="27">
        <f t="shared" si="2035"/>
        <v>0</v>
      </c>
      <c r="DC379" s="29">
        <f t="shared" si="1919"/>
        <v>7.8299999999999995E-2</v>
      </c>
      <c r="DD379" s="27">
        <f t="shared" si="2036"/>
        <v>7.8299999999999995E-2</v>
      </c>
      <c r="DE379" s="27"/>
      <c r="DF379" s="126" t="s">
        <v>44</v>
      </c>
      <c r="DG379" s="126"/>
      <c r="DH379" s="126"/>
      <c r="DI379" s="126"/>
      <c r="DJ379" s="126"/>
      <c r="DK379" s="28"/>
      <c r="DL379" s="29">
        <v>22.4876</v>
      </c>
      <c r="DM379" s="27">
        <f t="shared" si="1921"/>
        <v>0</v>
      </c>
      <c r="DN379" s="27">
        <f t="shared" si="2037"/>
        <v>0</v>
      </c>
      <c r="DO379" s="27">
        <f t="shared" si="1923"/>
        <v>3.7999999999999999E-2</v>
      </c>
      <c r="DP379" s="27">
        <f t="shared" si="2038"/>
        <v>3.7999999999999999E-2</v>
      </c>
      <c r="DQ379" s="27"/>
      <c r="DR379" s="126" t="s">
        <v>44</v>
      </c>
      <c r="DS379" s="126"/>
      <c r="DT379" s="126"/>
      <c r="DU379" s="126"/>
      <c r="DV379" s="126"/>
      <c r="DW379" s="28"/>
      <c r="DX379" s="29">
        <v>122.9589</v>
      </c>
      <c r="DY379" s="27">
        <f t="shared" si="2049"/>
        <v>0</v>
      </c>
      <c r="DZ379" s="27">
        <f t="shared" si="2049"/>
        <v>0</v>
      </c>
      <c r="EA379" s="27">
        <f t="shared" si="1926"/>
        <v>2.3800000000000002E-2</v>
      </c>
      <c r="EB379" s="27">
        <f t="shared" si="2040"/>
        <v>2.3800000000000002E-2</v>
      </c>
      <c r="EC379" s="27"/>
      <c r="ED379" s="29">
        <v>979.11779999999999</v>
      </c>
      <c r="EE379" s="27">
        <v>4.2500000000000003E-2</v>
      </c>
      <c r="EF379" s="27">
        <v>0</v>
      </c>
      <c r="EG379" s="27">
        <v>4.7000000000000002E-3</v>
      </c>
      <c r="EH379" s="27">
        <f t="shared" si="2041"/>
        <v>4.7000000000000002E-3</v>
      </c>
      <c r="EI379" s="27"/>
      <c r="EJ379" s="127" t="s">
        <v>30</v>
      </c>
      <c r="EK379" s="127"/>
      <c r="EL379" s="127"/>
      <c r="EM379" s="127"/>
      <c r="EN379" s="127"/>
      <c r="EO379" s="31"/>
      <c r="EP379" s="29">
        <v>2.1040999999999999</v>
      </c>
      <c r="EQ379" s="27">
        <v>0</v>
      </c>
      <c r="ER379" s="27">
        <v>0</v>
      </c>
      <c r="ES379" s="27">
        <f t="shared" si="1928"/>
        <v>0.1026</v>
      </c>
      <c r="ET379" s="27">
        <f t="shared" si="2042"/>
        <v>0.1026</v>
      </c>
      <c r="EU379" s="31"/>
      <c r="EV379" s="29">
        <f t="shared" si="2043"/>
        <v>6.0492999999999997</v>
      </c>
      <c r="EW379" s="27">
        <v>0</v>
      </c>
      <c r="EX379" s="27">
        <v>0</v>
      </c>
      <c r="EY379" s="27">
        <f t="shared" si="1931"/>
        <v>7.8299999999999995E-2</v>
      </c>
      <c r="EZ379" s="27">
        <f t="shared" si="2044"/>
        <v>7.8299999999999995E-2</v>
      </c>
      <c r="FA379" s="31"/>
      <c r="FB379" s="29">
        <f t="shared" si="2045"/>
        <v>231.09040000000002</v>
      </c>
      <c r="FC379" s="27">
        <f t="shared" si="2046"/>
        <v>6.6199999999999995E-2</v>
      </c>
      <c r="FD379" s="27">
        <v>0</v>
      </c>
      <c r="FE379" s="27">
        <f t="shared" si="1935"/>
        <v>1.2699999999999999E-2</v>
      </c>
      <c r="FF379" s="27">
        <f t="shared" si="2047"/>
        <v>1.2699999999999999E-2</v>
      </c>
      <c r="FG379" s="31"/>
      <c r="FH379" s="29">
        <v>122.9589</v>
      </c>
      <c r="FI379" s="27">
        <v>0.1</v>
      </c>
      <c r="FJ379" s="27">
        <v>0</v>
      </c>
      <c r="FK379" s="27">
        <f t="shared" si="1937"/>
        <v>2.3800000000000002E-2</v>
      </c>
      <c r="FL379" s="27">
        <f t="shared" si="2048"/>
        <v>2.3800000000000002E-2</v>
      </c>
      <c r="FM379" s="31"/>
      <c r="FN379" s="32">
        <f t="shared" si="1939"/>
        <v>12</v>
      </c>
      <c r="FO379" s="32">
        <f t="shared" si="1940"/>
        <v>2021</v>
      </c>
    </row>
    <row r="380" spans="1:171" ht="15" x14ac:dyDescent="0.2">
      <c r="A380" s="51" t="str">
        <f t="shared" si="2050"/>
        <v>12022</v>
      </c>
      <c r="B380" s="32">
        <f t="shared" si="1976"/>
        <v>2022</v>
      </c>
      <c r="C380" s="32">
        <f t="shared" si="1977"/>
        <v>1</v>
      </c>
      <c r="D380" s="27"/>
      <c r="E380" s="29">
        <v>0.55889999999999995</v>
      </c>
      <c r="F380" s="52">
        <v>0.58299999999999996</v>
      </c>
      <c r="G380" s="27">
        <f t="shared" si="1886"/>
        <v>0.11509999999999999</v>
      </c>
      <c r="H380" s="27">
        <f t="shared" ref="H380:H385" si="2051">(F380+G380)</f>
        <v>0.69809999999999994</v>
      </c>
      <c r="I380" s="27"/>
      <c r="J380" s="29">
        <v>0.55889999999999995</v>
      </c>
      <c r="K380" s="27">
        <f t="shared" ref="K380:K385" si="2052">+F380</f>
        <v>0.58299999999999996</v>
      </c>
      <c r="L380" s="27">
        <f t="shared" si="1889"/>
        <v>0.11509999999999999</v>
      </c>
      <c r="M380" s="27">
        <f t="shared" ref="M380:M385" si="2053">(K380+L380)</f>
        <v>0.69809999999999994</v>
      </c>
      <c r="N380" s="27"/>
      <c r="O380" s="29">
        <v>0.98629999999999995</v>
      </c>
      <c r="P380" s="27">
        <f t="shared" ref="P380:P385" si="2054">+F380</f>
        <v>0.58299999999999996</v>
      </c>
      <c r="Q380" s="27">
        <f t="shared" si="1892"/>
        <v>0.1288</v>
      </c>
      <c r="R380" s="27">
        <f t="shared" ref="R380:R385" si="2055">(P380+Q380)</f>
        <v>0.71179999999999999</v>
      </c>
      <c r="S380" s="27"/>
      <c r="T380" s="29">
        <v>4.9314999999999998</v>
      </c>
      <c r="U380" s="27">
        <f t="shared" ref="U380:U385" si="2056">+P380</f>
        <v>0.58299999999999996</v>
      </c>
      <c r="V380" s="27">
        <f t="shared" si="1895"/>
        <v>0.1045</v>
      </c>
      <c r="W380" s="27">
        <f t="shared" ref="W380:W385" si="2057">(U380+V380)</f>
        <v>0.6875</v>
      </c>
      <c r="X380" s="27"/>
      <c r="Y380" s="29">
        <v>21.5671</v>
      </c>
      <c r="Z380" s="27">
        <v>0.14749999999999999</v>
      </c>
      <c r="AA380" s="27">
        <f t="shared" ref="AA380:AA385" si="2058">+U380</f>
        <v>0.58299999999999996</v>
      </c>
      <c r="AB380" s="27">
        <f t="shared" si="1898"/>
        <v>6.4199999999999993E-2</v>
      </c>
      <c r="AC380" s="27">
        <f t="shared" ref="AC380:AC385" si="2059">(AA380+AB380)</f>
        <v>0.6472</v>
      </c>
      <c r="AD380" s="27"/>
      <c r="AE380" s="29">
        <v>5.1288</v>
      </c>
      <c r="AF380" s="52">
        <v>0.4909</v>
      </c>
      <c r="AG380" s="27">
        <f t="shared" si="1900"/>
        <v>0.1036</v>
      </c>
      <c r="AH380" s="27">
        <f t="shared" ref="AH380:AH385" si="2060">(AF380+AG380)</f>
        <v>0.59450000000000003</v>
      </c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9">
        <v>21.5671</v>
      </c>
      <c r="BC380" s="27">
        <f t="shared" si="1902"/>
        <v>0.14749999999999999</v>
      </c>
      <c r="BD380" s="27">
        <f t="shared" si="1903"/>
        <v>0.4909</v>
      </c>
      <c r="BE380" s="27">
        <f t="shared" si="1904"/>
        <v>6.3299999999999995E-2</v>
      </c>
      <c r="BF380" s="27">
        <f t="shared" ref="BF380:BF385" si="2061">(BD380+BE380)</f>
        <v>0.55420000000000003</v>
      </c>
      <c r="BG380" s="27"/>
      <c r="BH380" s="29">
        <v>122.0384</v>
      </c>
      <c r="BI380" s="27">
        <v>0.1</v>
      </c>
      <c r="BJ380" s="27">
        <f t="shared" ref="BJ380:BJ385" si="2062">+BD380</f>
        <v>0.4909</v>
      </c>
      <c r="BK380" s="27">
        <f t="shared" si="1907"/>
        <v>4.9099999999999998E-2</v>
      </c>
      <c r="BL380" s="27">
        <f t="shared" ref="BL380:BL385" si="2063">(BJ380+BK380)</f>
        <v>0.54</v>
      </c>
      <c r="BM380" s="27"/>
      <c r="BN380" s="29">
        <v>978.19730000000004</v>
      </c>
      <c r="BO380" s="27">
        <v>4.2500000000000003E-2</v>
      </c>
      <c r="BP380" s="27">
        <f t="shared" si="1991"/>
        <v>0.4909</v>
      </c>
      <c r="BQ380" s="27">
        <v>8.0000000000000002E-3</v>
      </c>
      <c r="BR380" s="27">
        <f t="shared" ref="BR380:BR385" si="2064">BP380+BQ380</f>
        <v>0.49890000000000001</v>
      </c>
      <c r="BS380" s="27"/>
      <c r="BT380" s="127" t="s">
        <v>30</v>
      </c>
      <c r="BU380" s="127"/>
      <c r="BV380" s="127"/>
      <c r="BW380" s="127"/>
      <c r="BX380" s="127"/>
      <c r="BY380" s="31"/>
      <c r="BZ380" s="29">
        <v>5.1288</v>
      </c>
      <c r="CA380" s="27">
        <v>0</v>
      </c>
      <c r="CB380" s="27">
        <f t="shared" ref="CB380:CB385" si="2065">+BJ380</f>
        <v>0.4909</v>
      </c>
      <c r="CC380" s="27">
        <f t="shared" si="1910"/>
        <v>0.1036</v>
      </c>
      <c r="CD380" s="27">
        <f t="shared" ref="CD380:CD385" si="2066">CB380+CC380</f>
        <v>0.59450000000000003</v>
      </c>
      <c r="CE380" s="28"/>
      <c r="CF380" s="29">
        <v>230.16990000000001</v>
      </c>
      <c r="CG380" s="27">
        <v>6.6199999999999995E-2</v>
      </c>
      <c r="CH380" s="27">
        <f t="shared" ref="CH380:CH385" si="2067">CB380</f>
        <v>0.4909</v>
      </c>
      <c r="CI380" s="27">
        <f t="shared" si="1913"/>
        <v>1.6E-2</v>
      </c>
      <c r="CJ380" s="27">
        <f t="shared" ref="CJ380:CJ385" si="2068">CH380+CI380</f>
        <v>0.50690000000000002</v>
      </c>
      <c r="CK380" s="28"/>
      <c r="CL380" s="126" t="s">
        <v>44</v>
      </c>
      <c r="CM380" s="126"/>
      <c r="CN380" s="126"/>
      <c r="CO380" s="126"/>
      <c r="CP380" s="81"/>
      <c r="CQ380" s="29">
        <v>2.1040999999999999</v>
      </c>
      <c r="CR380" s="27">
        <f t="shared" ref="CR380:CR385" si="2069">+CM380</f>
        <v>0</v>
      </c>
      <c r="CS380" s="27">
        <f t="shared" si="1916"/>
        <v>0.1026</v>
      </c>
      <c r="CT380" s="27">
        <f t="shared" ref="CT380:CT385" si="2070">(CR380+CS380)</f>
        <v>0.1026</v>
      </c>
      <c r="CU380" s="28"/>
      <c r="CV380" s="126" t="s">
        <v>44</v>
      </c>
      <c r="CW380" s="126"/>
      <c r="CX380" s="126"/>
      <c r="CY380" s="126"/>
      <c r="CZ380" s="28"/>
      <c r="DA380" s="29">
        <v>6.0492999999999997</v>
      </c>
      <c r="DB380" s="27">
        <f t="shared" ref="DB380:DB385" si="2071">+CW380</f>
        <v>0</v>
      </c>
      <c r="DC380" s="29">
        <f t="shared" si="1919"/>
        <v>7.8299999999999995E-2</v>
      </c>
      <c r="DD380" s="27">
        <f t="shared" ref="DD380:DD385" si="2072">(DB380+DC380)</f>
        <v>7.8299999999999995E-2</v>
      </c>
      <c r="DE380" s="27"/>
      <c r="DF380" s="126" t="s">
        <v>44</v>
      </c>
      <c r="DG380" s="126"/>
      <c r="DH380" s="126"/>
      <c r="DI380" s="126"/>
      <c r="DJ380" s="126"/>
      <c r="DK380" s="28"/>
      <c r="DL380" s="29">
        <v>22.4876</v>
      </c>
      <c r="DM380" s="27">
        <f t="shared" si="1921"/>
        <v>0.14749999999999999</v>
      </c>
      <c r="DN380" s="27">
        <f t="shared" ref="DN380:DN385" si="2073">+DH380</f>
        <v>0</v>
      </c>
      <c r="DO380" s="27">
        <f t="shared" si="1923"/>
        <v>3.7999999999999999E-2</v>
      </c>
      <c r="DP380" s="27">
        <f t="shared" ref="DP380:DP385" si="2074">(DN380+DO380)</f>
        <v>3.7999999999999999E-2</v>
      </c>
      <c r="DQ380" s="27"/>
      <c r="DR380" s="126" t="s">
        <v>44</v>
      </c>
      <c r="DS380" s="126"/>
      <c r="DT380" s="126"/>
      <c r="DU380" s="126"/>
      <c r="DV380" s="126"/>
      <c r="DW380" s="28"/>
      <c r="DX380" s="29">
        <v>122.9589</v>
      </c>
      <c r="DY380" s="27">
        <f t="shared" ref="DY380:DZ382" si="2075">+DS380</f>
        <v>0</v>
      </c>
      <c r="DZ380" s="27">
        <f t="shared" si="2075"/>
        <v>0</v>
      </c>
      <c r="EA380" s="27">
        <f t="shared" si="1926"/>
        <v>2.3800000000000002E-2</v>
      </c>
      <c r="EB380" s="27">
        <f t="shared" ref="EB380:EB385" si="2076">(DZ380+EA380)</f>
        <v>2.3800000000000002E-2</v>
      </c>
      <c r="EC380" s="27"/>
      <c r="ED380" s="29">
        <v>979.11779999999999</v>
      </c>
      <c r="EE380" s="27">
        <v>4.2500000000000003E-2</v>
      </c>
      <c r="EF380" s="27">
        <v>0</v>
      </c>
      <c r="EG380" s="27">
        <v>4.7000000000000002E-3</v>
      </c>
      <c r="EH380" s="27">
        <f t="shared" ref="EH380:EH385" si="2077">(EF380+EG380)</f>
        <v>4.7000000000000002E-3</v>
      </c>
      <c r="EI380" s="27"/>
      <c r="EJ380" s="127" t="s">
        <v>30</v>
      </c>
      <c r="EK380" s="127"/>
      <c r="EL380" s="127"/>
      <c r="EM380" s="127"/>
      <c r="EN380" s="127"/>
      <c r="EO380" s="31"/>
      <c r="EP380" s="29">
        <v>2.1040999999999999</v>
      </c>
      <c r="EQ380" s="27">
        <v>0</v>
      </c>
      <c r="ER380" s="27">
        <v>0</v>
      </c>
      <c r="ES380" s="27">
        <f t="shared" si="1928"/>
        <v>0.1026</v>
      </c>
      <c r="ET380" s="27">
        <f t="shared" ref="ET380:ET385" si="2078">ER380+ES380</f>
        <v>0.1026</v>
      </c>
      <c r="EU380" s="31"/>
      <c r="EV380" s="29">
        <f t="shared" ref="EV380:EV385" si="2079">BZ380+0.9205</f>
        <v>6.0492999999999997</v>
      </c>
      <c r="EW380" s="27">
        <v>0</v>
      </c>
      <c r="EX380" s="27">
        <v>0</v>
      </c>
      <c r="EY380" s="27">
        <f t="shared" si="1931"/>
        <v>7.8299999999999995E-2</v>
      </c>
      <c r="EZ380" s="27">
        <f t="shared" ref="EZ380:EZ385" si="2080">EX380+EY380</f>
        <v>7.8299999999999995E-2</v>
      </c>
      <c r="FA380" s="31"/>
      <c r="FB380" s="29">
        <f t="shared" ref="FB380:FB385" si="2081">CF380+0.9205</f>
        <v>231.09040000000002</v>
      </c>
      <c r="FC380" s="27">
        <f t="shared" ref="FC380:FC385" si="2082">CG380</f>
        <v>6.6199999999999995E-2</v>
      </c>
      <c r="FD380" s="27">
        <v>0</v>
      </c>
      <c r="FE380" s="27">
        <f t="shared" si="1935"/>
        <v>1.2699999999999999E-2</v>
      </c>
      <c r="FF380" s="27">
        <f t="shared" ref="FF380:FF385" si="2083">FD380+FE380</f>
        <v>1.2699999999999999E-2</v>
      </c>
      <c r="FG380" s="31"/>
      <c r="FH380" s="29">
        <v>122.9589</v>
      </c>
      <c r="FI380" s="27">
        <v>0.1</v>
      </c>
      <c r="FJ380" s="27">
        <v>0</v>
      </c>
      <c r="FK380" s="27">
        <f t="shared" si="1937"/>
        <v>2.3800000000000002E-2</v>
      </c>
      <c r="FL380" s="27">
        <f t="shared" ref="FL380:FL385" si="2084">FJ380+FK380</f>
        <v>2.3800000000000002E-2</v>
      </c>
      <c r="FM380" s="31"/>
      <c r="FN380" s="32">
        <f t="shared" si="1939"/>
        <v>1</v>
      </c>
      <c r="FO380" s="32">
        <f t="shared" si="1940"/>
        <v>2022</v>
      </c>
    </row>
    <row r="381" spans="1:171" ht="15" x14ac:dyDescent="0.2">
      <c r="A381" s="51" t="str">
        <f t="shared" si="2050"/>
        <v>22022</v>
      </c>
      <c r="B381" s="32">
        <f t="shared" si="1976"/>
        <v>2022</v>
      </c>
      <c r="C381" s="32">
        <f t="shared" si="1977"/>
        <v>2</v>
      </c>
      <c r="D381" s="27"/>
      <c r="E381" s="29">
        <v>0.55889999999999995</v>
      </c>
      <c r="F381" s="52">
        <v>0.62739999999999996</v>
      </c>
      <c r="G381" s="27">
        <f t="shared" si="1886"/>
        <v>0.11509999999999999</v>
      </c>
      <c r="H381" s="27">
        <f t="shared" si="2051"/>
        <v>0.74249999999999994</v>
      </c>
      <c r="I381" s="27"/>
      <c r="J381" s="29">
        <v>0.55889999999999995</v>
      </c>
      <c r="K381" s="27">
        <f t="shared" si="2052"/>
        <v>0.62739999999999996</v>
      </c>
      <c r="L381" s="27">
        <f t="shared" si="1889"/>
        <v>0.11509999999999999</v>
      </c>
      <c r="M381" s="27">
        <f t="shared" si="2053"/>
        <v>0.74249999999999994</v>
      </c>
      <c r="N381" s="27"/>
      <c r="O381" s="29">
        <v>0.98629999999999995</v>
      </c>
      <c r="P381" s="27">
        <f t="shared" si="2054"/>
        <v>0.62739999999999996</v>
      </c>
      <c r="Q381" s="27">
        <f t="shared" si="1892"/>
        <v>0.1288</v>
      </c>
      <c r="R381" s="27">
        <f t="shared" si="2055"/>
        <v>0.75619999999999998</v>
      </c>
      <c r="S381" s="27"/>
      <c r="T381" s="29">
        <v>4.9314999999999998</v>
      </c>
      <c r="U381" s="27">
        <f t="shared" si="2056"/>
        <v>0.62739999999999996</v>
      </c>
      <c r="V381" s="27">
        <f t="shared" si="1895"/>
        <v>0.1045</v>
      </c>
      <c r="W381" s="27">
        <f t="shared" si="2057"/>
        <v>0.7319</v>
      </c>
      <c r="X381" s="27"/>
      <c r="Y381" s="29">
        <v>21.5671</v>
      </c>
      <c r="Z381" s="27">
        <v>0.14749999999999999</v>
      </c>
      <c r="AA381" s="27">
        <f t="shared" si="2058"/>
        <v>0.62739999999999996</v>
      </c>
      <c r="AB381" s="27">
        <f t="shared" si="1898"/>
        <v>6.4199999999999993E-2</v>
      </c>
      <c r="AC381" s="27">
        <f t="shared" si="2059"/>
        <v>0.69159999999999999</v>
      </c>
      <c r="AD381" s="27"/>
      <c r="AE381" s="29">
        <v>5.1288</v>
      </c>
      <c r="AF381" s="52">
        <v>0.53820000000000001</v>
      </c>
      <c r="AG381" s="27">
        <f t="shared" si="1900"/>
        <v>0.1036</v>
      </c>
      <c r="AH381" s="27">
        <f t="shared" si="2060"/>
        <v>0.64180000000000004</v>
      </c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9">
        <v>21.5671</v>
      </c>
      <c r="BC381" s="27">
        <f t="shared" si="1902"/>
        <v>0.14749999999999999</v>
      </c>
      <c r="BD381" s="27">
        <f t="shared" si="1903"/>
        <v>0.53820000000000001</v>
      </c>
      <c r="BE381" s="27">
        <f t="shared" si="1904"/>
        <v>6.3299999999999995E-2</v>
      </c>
      <c r="BF381" s="27">
        <f t="shared" si="2061"/>
        <v>0.60150000000000003</v>
      </c>
      <c r="BG381" s="27"/>
      <c r="BH381" s="29">
        <v>122.0384</v>
      </c>
      <c r="BI381" s="27">
        <v>0.1</v>
      </c>
      <c r="BJ381" s="27">
        <f t="shared" si="2062"/>
        <v>0.53820000000000001</v>
      </c>
      <c r="BK381" s="27">
        <f t="shared" si="1907"/>
        <v>4.9099999999999998E-2</v>
      </c>
      <c r="BL381" s="27">
        <f t="shared" si="2063"/>
        <v>0.58730000000000004</v>
      </c>
      <c r="BM381" s="27"/>
      <c r="BN381" s="29">
        <v>978.19730000000004</v>
      </c>
      <c r="BO381" s="27">
        <v>4.2500000000000003E-2</v>
      </c>
      <c r="BP381" s="27">
        <f t="shared" si="1991"/>
        <v>0.53820000000000001</v>
      </c>
      <c r="BQ381" s="27">
        <v>8.0000000000000002E-3</v>
      </c>
      <c r="BR381" s="27">
        <f t="shared" si="2064"/>
        <v>0.54620000000000002</v>
      </c>
      <c r="BS381" s="27"/>
      <c r="BT381" s="127" t="s">
        <v>30</v>
      </c>
      <c r="BU381" s="127"/>
      <c r="BV381" s="127"/>
      <c r="BW381" s="127"/>
      <c r="BX381" s="127"/>
      <c r="BY381" s="31"/>
      <c r="BZ381" s="29">
        <v>5.1288</v>
      </c>
      <c r="CA381" s="27">
        <v>0</v>
      </c>
      <c r="CB381" s="27">
        <f t="shared" si="2065"/>
        <v>0.53820000000000001</v>
      </c>
      <c r="CC381" s="27">
        <f t="shared" si="1910"/>
        <v>0.1036</v>
      </c>
      <c r="CD381" s="27">
        <f t="shared" si="2066"/>
        <v>0.64180000000000004</v>
      </c>
      <c r="CE381" s="28"/>
      <c r="CF381" s="29">
        <v>230.16990000000001</v>
      </c>
      <c r="CG381" s="27">
        <v>6.6199999999999995E-2</v>
      </c>
      <c r="CH381" s="27">
        <f t="shared" si="2067"/>
        <v>0.53820000000000001</v>
      </c>
      <c r="CI381" s="27">
        <f t="shared" si="1913"/>
        <v>1.6E-2</v>
      </c>
      <c r="CJ381" s="27">
        <f t="shared" si="2068"/>
        <v>0.55420000000000003</v>
      </c>
      <c r="CK381" s="28"/>
      <c r="CL381" s="126" t="s">
        <v>44</v>
      </c>
      <c r="CM381" s="126"/>
      <c r="CN381" s="126"/>
      <c r="CO381" s="126"/>
      <c r="CP381" s="81"/>
      <c r="CQ381" s="29">
        <v>2.1040999999999999</v>
      </c>
      <c r="CR381" s="27">
        <f t="shared" si="2069"/>
        <v>0</v>
      </c>
      <c r="CS381" s="27">
        <f t="shared" si="1916"/>
        <v>0.1026</v>
      </c>
      <c r="CT381" s="27">
        <f t="shared" si="2070"/>
        <v>0.1026</v>
      </c>
      <c r="CU381" s="28"/>
      <c r="CV381" s="126" t="s">
        <v>44</v>
      </c>
      <c r="CW381" s="126"/>
      <c r="CX381" s="126"/>
      <c r="CY381" s="126"/>
      <c r="CZ381" s="28"/>
      <c r="DA381" s="29">
        <v>6.0492999999999997</v>
      </c>
      <c r="DB381" s="27">
        <f t="shared" si="2071"/>
        <v>0</v>
      </c>
      <c r="DC381" s="29">
        <f t="shared" si="1919"/>
        <v>7.8299999999999995E-2</v>
      </c>
      <c r="DD381" s="27">
        <f t="shared" si="2072"/>
        <v>7.8299999999999995E-2</v>
      </c>
      <c r="DE381" s="27"/>
      <c r="DF381" s="126" t="s">
        <v>44</v>
      </c>
      <c r="DG381" s="126"/>
      <c r="DH381" s="126"/>
      <c r="DI381" s="126"/>
      <c r="DJ381" s="126"/>
      <c r="DK381" s="28"/>
      <c r="DL381" s="29">
        <v>22.4876</v>
      </c>
      <c r="DM381" s="27">
        <f t="shared" si="1921"/>
        <v>0</v>
      </c>
      <c r="DN381" s="27">
        <f t="shared" si="2073"/>
        <v>0</v>
      </c>
      <c r="DO381" s="27">
        <f t="shared" si="1923"/>
        <v>3.7999999999999999E-2</v>
      </c>
      <c r="DP381" s="27">
        <f t="shared" si="2074"/>
        <v>3.7999999999999999E-2</v>
      </c>
      <c r="DQ381" s="27"/>
      <c r="DR381" s="126" t="s">
        <v>44</v>
      </c>
      <c r="DS381" s="126"/>
      <c r="DT381" s="126"/>
      <c r="DU381" s="126"/>
      <c r="DV381" s="126"/>
      <c r="DW381" s="28"/>
      <c r="DX381" s="29">
        <v>122.9589</v>
      </c>
      <c r="DY381" s="27">
        <f t="shared" si="2075"/>
        <v>0</v>
      </c>
      <c r="DZ381" s="27">
        <f t="shared" si="2075"/>
        <v>0</v>
      </c>
      <c r="EA381" s="27">
        <f t="shared" si="1926"/>
        <v>2.3800000000000002E-2</v>
      </c>
      <c r="EB381" s="27">
        <f t="shared" si="2076"/>
        <v>2.3800000000000002E-2</v>
      </c>
      <c r="EC381" s="27"/>
      <c r="ED381" s="29">
        <v>979.11779999999999</v>
      </c>
      <c r="EE381" s="27">
        <v>4.2500000000000003E-2</v>
      </c>
      <c r="EF381" s="27">
        <v>0</v>
      </c>
      <c r="EG381" s="27">
        <v>4.7000000000000002E-3</v>
      </c>
      <c r="EH381" s="27">
        <f t="shared" si="2077"/>
        <v>4.7000000000000002E-3</v>
      </c>
      <c r="EI381" s="27"/>
      <c r="EJ381" s="127" t="s">
        <v>30</v>
      </c>
      <c r="EK381" s="127"/>
      <c r="EL381" s="127"/>
      <c r="EM381" s="127"/>
      <c r="EN381" s="127"/>
      <c r="EO381" s="31"/>
      <c r="EP381" s="29">
        <v>2.1040999999999999</v>
      </c>
      <c r="EQ381" s="27">
        <v>0</v>
      </c>
      <c r="ER381" s="27">
        <v>0</v>
      </c>
      <c r="ES381" s="27">
        <f t="shared" si="1928"/>
        <v>0.1026</v>
      </c>
      <c r="ET381" s="27">
        <f t="shared" si="2078"/>
        <v>0.1026</v>
      </c>
      <c r="EU381" s="31"/>
      <c r="EV381" s="29">
        <f t="shared" si="2079"/>
        <v>6.0492999999999997</v>
      </c>
      <c r="EW381" s="27">
        <v>0</v>
      </c>
      <c r="EX381" s="27">
        <v>0</v>
      </c>
      <c r="EY381" s="27">
        <f t="shared" si="1931"/>
        <v>7.8299999999999995E-2</v>
      </c>
      <c r="EZ381" s="27">
        <f t="shared" si="2080"/>
        <v>7.8299999999999995E-2</v>
      </c>
      <c r="FA381" s="31"/>
      <c r="FB381" s="29">
        <f t="shared" si="2081"/>
        <v>231.09040000000002</v>
      </c>
      <c r="FC381" s="27">
        <f t="shared" si="2082"/>
        <v>6.6199999999999995E-2</v>
      </c>
      <c r="FD381" s="27">
        <v>0</v>
      </c>
      <c r="FE381" s="27">
        <f t="shared" si="1935"/>
        <v>1.2699999999999999E-2</v>
      </c>
      <c r="FF381" s="27">
        <f t="shared" si="2083"/>
        <v>1.2699999999999999E-2</v>
      </c>
      <c r="FG381" s="31"/>
      <c r="FH381" s="29">
        <v>122.9589</v>
      </c>
      <c r="FI381" s="27">
        <v>0.1</v>
      </c>
      <c r="FJ381" s="27">
        <v>0</v>
      </c>
      <c r="FK381" s="27">
        <f t="shared" si="1937"/>
        <v>2.3800000000000002E-2</v>
      </c>
      <c r="FL381" s="27">
        <f t="shared" si="2084"/>
        <v>2.3800000000000002E-2</v>
      </c>
      <c r="FM381" s="31"/>
      <c r="FN381" s="32">
        <f t="shared" si="1939"/>
        <v>2</v>
      </c>
      <c r="FO381" s="32">
        <f t="shared" si="1940"/>
        <v>2022</v>
      </c>
    </row>
    <row r="382" spans="1:171" ht="15" x14ac:dyDescent="0.2">
      <c r="A382" s="51" t="str">
        <f t="shared" si="2050"/>
        <v>32022</v>
      </c>
      <c r="B382" s="32">
        <f t="shared" si="1976"/>
        <v>2022</v>
      </c>
      <c r="C382" s="32">
        <f t="shared" si="1977"/>
        <v>3</v>
      </c>
      <c r="D382" s="27"/>
      <c r="E382" s="29">
        <v>0.55889999999999995</v>
      </c>
      <c r="F382" s="52">
        <v>0.43869999999999998</v>
      </c>
      <c r="G382" s="27">
        <f t="shared" si="1886"/>
        <v>0.11509999999999999</v>
      </c>
      <c r="H382" s="27">
        <f t="shared" si="2051"/>
        <v>0.55379999999999996</v>
      </c>
      <c r="I382" s="27"/>
      <c r="J382" s="29">
        <v>0.55889999999999995</v>
      </c>
      <c r="K382" s="27">
        <f t="shared" si="2052"/>
        <v>0.43869999999999998</v>
      </c>
      <c r="L382" s="27">
        <f t="shared" si="1889"/>
        <v>0.11509999999999999</v>
      </c>
      <c r="M382" s="27">
        <f t="shared" si="2053"/>
        <v>0.55379999999999996</v>
      </c>
      <c r="N382" s="27"/>
      <c r="O382" s="29">
        <v>0.98629999999999995</v>
      </c>
      <c r="P382" s="27">
        <f t="shared" si="2054"/>
        <v>0.43869999999999998</v>
      </c>
      <c r="Q382" s="27">
        <f t="shared" si="1892"/>
        <v>0.1288</v>
      </c>
      <c r="R382" s="27">
        <f t="shared" si="2055"/>
        <v>0.5675</v>
      </c>
      <c r="S382" s="27"/>
      <c r="T382" s="29">
        <v>4.9314999999999998</v>
      </c>
      <c r="U382" s="27">
        <f t="shared" si="2056"/>
        <v>0.43869999999999998</v>
      </c>
      <c r="V382" s="27">
        <f t="shared" si="1895"/>
        <v>0.1045</v>
      </c>
      <c r="W382" s="27">
        <f t="shared" si="2057"/>
        <v>0.54320000000000002</v>
      </c>
      <c r="X382" s="27"/>
      <c r="Y382" s="29">
        <v>21.5671</v>
      </c>
      <c r="Z382" s="27">
        <v>0.14749999999999999</v>
      </c>
      <c r="AA382" s="27">
        <f t="shared" si="2058"/>
        <v>0.43869999999999998</v>
      </c>
      <c r="AB382" s="27">
        <f t="shared" si="1898"/>
        <v>6.4199999999999993E-2</v>
      </c>
      <c r="AC382" s="27">
        <f t="shared" si="2059"/>
        <v>0.50290000000000001</v>
      </c>
      <c r="AD382" s="27"/>
      <c r="AE382" s="29">
        <v>5.1288</v>
      </c>
      <c r="AF382" s="52">
        <v>0.36849999999999999</v>
      </c>
      <c r="AG382" s="27">
        <f t="shared" si="1900"/>
        <v>0.1036</v>
      </c>
      <c r="AH382" s="27">
        <f t="shared" si="2060"/>
        <v>0.47209999999999996</v>
      </c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9">
        <v>21.5671</v>
      </c>
      <c r="BC382" s="27">
        <f t="shared" si="1902"/>
        <v>0.14749999999999999</v>
      </c>
      <c r="BD382" s="27">
        <f t="shared" si="1903"/>
        <v>0.36849999999999999</v>
      </c>
      <c r="BE382" s="27">
        <f t="shared" si="1904"/>
        <v>6.3299999999999995E-2</v>
      </c>
      <c r="BF382" s="27">
        <f t="shared" si="2061"/>
        <v>0.43179999999999996</v>
      </c>
      <c r="BG382" s="27"/>
      <c r="BH382" s="29">
        <v>122.0384</v>
      </c>
      <c r="BI382" s="27">
        <v>0.1</v>
      </c>
      <c r="BJ382" s="27">
        <f t="shared" si="2062"/>
        <v>0.36849999999999999</v>
      </c>
      <c r="BK382" s="27">
        <f t="shared" si="1907"/>
        <v>4.9099999999999998E-2</v>
      </c>
      <c r="BL382" s="27">
        <f t="shared" si="2063"/>
        <v>0.41759999999999997</v>
      </c>
      <c r="BM382" s="27"/>
      <c r="BN382" s="29">
        <v>978.19730000000004</v>
      </c>
      <c r="BO382" s="27">
        <v>4.2500000000000003E-2</v>
      </c>
      <c r="BP382" s="27">
        <f t="shared" si="1991"/>
        <v>0.36849999999999999</v>
      </c>
      <c r="BQ382" s="27">
        <v>8.0000000000000002E-3</v>
      </c>
      <c r="BR382" s="27">
        <f t="shared" si="2064"/>
        <v>0.3765</v>
      </c>
      <c r="BS382" s="27"/>
      <c r="BT382" s="127" t="s">
        <v>30</v>
      </c>
      <c r="BU382" s="127"/>
      <c r="BV382" s="127"/>
      <c r="BW382" s="127"/>
      <c r="BX382" s="127"/>
      <c r="BY382" s="31"/>
      <c r="BZ382" s="29">
        <v>5.1288</v>
      </c>
      <c r="CA382" s="27">
        <v>0</v>
      </c>
      <c r="CB382" s="27">
        <f t="shared" si="2065"/>
        <v>0.36849999999999999</v>
      </c>
      <c r="CC382" s="27">
        <f t="shared" si="1910"/>
        <v>0.1036</v>
      </c>
      <c r="CD382" s="27">
        <f t="shared" si="2066"/>
        <v>0.47209999999999996</v>
      </c>
      <c r="CE382" s="28"/>
      <c r="CF382" s="29">
        <v>230.16990000000001</v>
      </c>
      <c r="CG382" s="27">
        <v>6.6199999999999995E-2</v>
      </c>
      <c r="CH382" s="27">
        <f t="shared" si="2067"/>
        <v>0.36849999999999999</v>
      </c>
      <c r="CI382" s="27">
        <f t="shared" si="1913"/>
        <v>1.6E-2</v>
      </c>
      <c r="CJ382" s="27">
        <f t="shared" si="2068"/>
        <v>0.38450000000000001</v>
      </c>
      <c r="CK382" s="28"/>
      <c r="CL382" s="126" t="s">
        <v>44</v>
      </c>
      <c r="CM382" s="126"/>
      <c r="CN382" s="126"/>
      <c r="CO382" s="126"/>
      <c r="CP382" s="81"/>
      <c r="CQ382" s="29">
        <v>2.1040999999999999</v>
      </c>
      <c r="CR382" s="27">
        <f t="shared" si="2069"/>
        <v>0</v>
      </c>
      <c r="CS382" s="27">
        <f t="shared" si="1916"/>
        <v>0.1026</v>
      </c>
      <c r="CT382" s="27">
        <f t="shared" si="2070"/>
        <v>0.1026</v>
      </c>
      <c r="CU382" s="28"/>
      <c r="CV382" s="126" t="s">
        <v>44</v>
      </c>
      <c r="CW382" s="126"/>
      <c r="CX382" s="126"/>
      <c r="CY382" s="126"/>
      <c r="CZ382" s="28"/>
      <c r="DA382" s="29">
        <v>6.0492999999999997</v>
      </c>
      <c r="DB382" s="27">
        <f t="shared" si="2071"/>
        <v>0</v>
      </c>
      <c r="DC382" s="29">
        <f t="shared" si="1919"/>
        <v>7.8299999999999995E-2</v>
      </c>
      <c r="DD382" s="27">
        <f t="shared" si="2072"/>
        <v>7.8299999999999995E-2</v>
      </c>
      <c r="DE382" s="27"/>
      <c r="DF382" s="126" t="s">
        <v>44</v>
      </c>
      <c r="DG382" s="126"/>
      <c r="DH382" s="126"/>
      <c r="DI382" s="126"/>
      <c r="DJ382" s="126"/>
      <c r="DK382" s="28"/>
      <c r="DL382" s="29">
        <v>22.4876</v>
      </c>
      <c r="DM382" s="27">
        <f t="shared" si="1921"/>
        <v>0.14749999999999999</v>
      </c>
      <c r="DN382" s="27">
        <f t="shared" si="2073"/>
        <v>0</v>
      </c>
      <c r="DO382" s="27">
        <f t="shared" si="1923"/>
        <v>3.7999999999999999E-2</v>
      </c>
      <c r="DP382" s="27">
        <f t="shared" si="2074"/>
        <v>3.7999999999999999E-2</v>
      </c>
      <c r="DQ382" s="27"/>
      <c r="DR382" s="126" t="s">
        <v>44</v>
      </c>
      <c r="DS382" s="126"/>
      <c r="DT382" s="126"/>
      <c r="DU382" s="126"/>
      <c r="DV382" s="126"/>
      <c r="DW382" s="28"/>
      <c r="DX382" s="29">
        <v>122.9589</v>
      </c>
      <c r="DY382" s="27">
        <f t="shared" si="2075"/>
        <v>0</v>
      </c>
      <c r="DZ382" s="27">
        <f t="shared" si="2075"/>
        <v>0</v>
      </c>
      <c r="EA382" s="27">
        <f t="shared" si="1926"/>
        <v>2.3800000000000002E-2</v>
      </c>
      <c r="EB382" s="27">
        <f t="shared" si="2076"/>
        <v>2.3800000000000002E-2</v>
      </c>
      <c r="EC382" s="27"/>
      <c r="ED382" s="29">
        <v>979.11779999999999</v>
      </c>
      <c r="EE382" s="27">
        <v>4.2500000000000003E-2</v>
      </c>
      <c r="EF382" s="27">
        <v>0</v>
      </c>
      <c r="EG382" s="27">
        <v>4.7000000000000002E-3</v>
      </c>
      <c r="EH382" s="27">
        <f t="shared" si="2077"/>
        <v>4.7000000000000002E-3</v>
      </c>
      <c r="EI382" s="27"/>
      <c r="EJ382" s="127" t="s">
        <v>30</v>
      </c>
      <c r="EK382" s="127"/>
      <c r="EL382" s="127"/>
      <c r="EM382" s="127"/>
      <c r="EN382" s="127"/>
      <c r="EO382" s="31"/>
      <c r="EP382" s="29">
        <v>2.1040999999999999</v>
      </c>
      <c r="EQ382" s="27">
        <v>0</v>
      </c>
      <c r="ER382" s="27">
        <v>0</v>
      </c>
      <c r="ES382" s="27">
        <f t="shared" si="1928"/>
        <v>0.1026</v>
      </c>
      <c r="ET382" s="27">
        <f t="shared" si="2078"/>
        <v>0.1026</v>
      </c>
      <c r="EU382" s="31"/>
      <c r="EV382" s="29">
        <f t="shared" si="2079"/>
        <v>6.0492999999999997</v>
      </c>
      <c r="EW382" s="27">
        <v>0</v>
      </c>
      <c r="EX382" s="27">
        <v>0</v>
      </c>
      <c r="EY382" s="27">
        <f t="shared" si="1931"/>
        <v>7.8299999999999995E-2</v>
      </c>
      <c r="EZ382" s="27">
        <f t="shared" si="2080"/>
        <v>7.8299999999999995E-2</v>
      </c>
      <c r="FA382" s="31"/>
      <c r="FB382" s="29">
        <f t="shared" si="2081"/>
        <v>231.09040000000002</v>
      </c>
      <c r="FC382" s="27">
        <f t="shared" si="2082"/>
        <v>6.6199999999999995E-2</v>
      </c>
      <c r="FD382" s="27">
        <v>0</v>
      </c>
      <c r="FE382" s="27">
        <f t="shared" si="1935"/>
        <v>1.2699999999999999E-2</v>
      </c>
      <c r="FF382" s="27">
        <f t="shared" si="2083"/>
        <v>1.2699999999999999E-2</v>
      </c>
      <c r="FG382" s="31"/>
      <c r="FH382" s="29">
        <v>122.9589</v>
      </c>
      <c r="FI382" s="27">
        <v>0.1</v>
      </c>
      <c r="FJ382" s="27">
        <v>0</v>
      </c>
      <c r="FK382" s="27">
        <f t="shared" si="1937"/>
        <v>2.3800000000000002E-2</v>
      </c>
      <c r="FL382" s="27">
        <f t="shared" si="2084"/>
        <v>2.3800000000000002E-2</v>
      </c>
      <c r="FM382" s="31"/>
      <c r="FN382" s="32">
        <f t="shared" si="1939"/>
        <v>3</v>
      </c>
      <c r="FO382" s="32">
        <f t="shared" si="1940"/>
        <v>2022</v>
      </c>
    </row>
    <row r="383" spans="1:171" ht="15" x14ac:dyDescent="0.2">
      <c r="A383" s="51" t="str">
        <f t="shared" si="2050"/>
        <v>42022</v>
      </c>
      <c r="B383" s="32">
        <f t="shared" si="1976"/>
        <v>2022</v>
      </c>
      <c r="C383" s="32">
        <f t="shared" si="1977"/>
        <v>4</v>
      </c>
      <c r="D383" s="27"/>
      <c r="E383" s="29">
        <v>0.55889999999999995</v>
      </c>
      <c r="F383" s="52">
        <v>0.59840000000000004</v>
      </c>
      <c r="G383" s="27">
        <f t="shared" si="1886"/>
        <v>0.11509999999999999</v>
      </c>
      <c r="H383" s="27">
        <f t="shared" si="2051"/>
        <v>0.71350000000000002</v>
      </c>
      <c r="I383" s="27"/>
      <c r="J383" s="29">
        <v>0.55889999999999995</v>
      </c>
      <c r="K383" s="27">
        <f t="shared" si="2052"/>
        <v>0.59840000000000004</v>
      </c>
      <c r="L383" s="27">
        <f t="shared" si="1889"/>
        <v>0.11509999999999999</v>
      </c>
      <c r="M383" s="27">
        <f t="shared" si="2053"/>
        <v>0.71350000000000002</v>
      </c>
      <c r="N383" s="27"/>
      <c r="O383" s="29">
        <v>0.98629999999999995</v>
      </c>
      <c r="P383" s="27">
        <f t="shared" si="2054"/>
        <v>0.59840000000000004</v>
      </c>
      <c r="Q383" s="27">
        <f t="shared" si="1892"/>
        <v>0.1288</v>
      </c>
      <c r="R383" s="27">
        <f t="shared" si="2055"/>
        <v>0.72720000000000007</v>
      </c>
      <c r="S383" s="27"/>
      <c r="T383" s="29">
        <v>4.9314999999999998</v>
      </c>
      <c r="U383" s="27">
        <f t="shared" si="2056"/>
        <v>0.59840000000000004</v>
      </c>
      <c r="V383" s="27">
        <f t="shared" si="1895"/>
        <v>0.1045</v>
      </c>
      <c r="W383" s="27">
        <f t="shared" si="2057"/>
        <v>0.70290000000000008</v>
      </c>
      <c r="X383" s="27"/>
      <c r="Y383" s="29">
        <v>21.5671</v>
      </c>
      <c r="Z383" s="27">
        <v>0.14749999999999999</v>
      </c>
      <c r="AA383" s="27">
        <f t="shared" si="2058"/>
        <v>0.59840000000000004</v>
      </c>
      <c r="AB383" s="27">
        <f t="shared" si="1898"/>
        <v>6.4199999999999993E-2</v>
      </c>
      <c r="AC383" s="27">
        <f t="shared" si="2059"/>
        <v>0.66260000000000008</v>
      </c>
      <c r="AD383" s="27"/>
      <c r="AE383" s="29">
        <v>5.1288</v>
      </c>
      <c r="AF383" s="52">
        <v>0.52669999999999995</v>
      </c>
      <c r="AG383" s="27">
        <f t="shared" si="1900"/>
        <v>0.1036</v>
      </c>
      <c r="AH383" s="27">
        <f t="shared" si="2060"/>
        <v>0.63029999999999997</v>
      </c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9">
        <v>21.5671</v>
      </c>
      <c r="BC383" s="27">
        <f t="shared" si="1902"/>
        <v>0.14749999999999999</v>
      </c>
      <c r="BD383" s="27">
        <f t="shared" si="1903"/>
        <v>0.52669999999999995</v>
      </c>
      <c r="BE383" s="27">
        <f t="shared" si="1904"/>
        <v>6.3299999999999995E-2</v>
      </c>
      <c r="BF383" s="27">
        <f t="shared" si="2061"/>
        <v>0.59</v>
      </c>
      <c r="BG383" s="27"/>
      <c r="BH383" s="29">
        <v>122.0384</v>
      </c>
      <c r="BI383" s="27">
        <v>0.1</v>
      </c>
      <c r="BJ383" s="27">
        <f t="shared" si="2062"/>
        <v>0.52669999999999995</v>
      </c>
      <c r="BK383" s="27">
        <f t="shared" si="1907"/>
        <v>4.9099999999999998E-2</v>
      </c>
      <c r="BL383" s="27">
        <f t="shared" si="2063"/>
        <v>0.57579999999999998</v>
      </c>
      <c r="BM383" s="27"/>
      <c r="BN383" s="29">
        <v>978.19730000000004</v>
      </c>
      <c r="BO383" s="27">
        <v>4.2500000000000003E-2</v>
      </c>
      <c r="BP383" s="27">
        <f t="shared" si="1991"/>
        <v>0.52669999999999995</v>
      </c>
      <c r="BQ383" s="27">
        <v>8.0000000000000002E-3</v>
      </c>
      <c r="BR383" s="27">
        <f t="shared" si="2064"/>
        <v>0.53469999999999995</v>
      </c>
      <c r="BS383" s="27"/>
      <c r="BT383" s="127" t="s">
        <v>30</v>
      </c>
      <c r="BU383" s="127"/>
      <c r="BV383" s="127"/>
      <c r="BW383" s="127"/>
      <c r="BX383" s="127"/>
      <c r="BY383" s="31"/>
      <c r="BZ383" s="29">
        <v>5.1288</v>
      </c>
      <c r="CA383" s="27">
        <v>0</v>
      </c>
      <c r="CB383" s="27">
        <f t="shared" si="2065"/>
        <v>0.52669999999999995</v>
      </c>
      <c r="CC383" s="27">
        <f t="shared" si="1910"/>
        <v>0.1036</v>
      </c>
      <c r="CD383" s="27">
        <f t="shared" si="2066"/>
        <v>0.63029999999999997</v>
      </c>
      <c r="CE383" s="28"/>
      <c r="CF383" s="29">
        <v>230.16990000000001</v>
      </c>
      <c r="CG383" s="27">
        <v>6.6199999999999995E-2</v>
      </c>
      <c r="CH383" s="27">
        <f t="shared" si="2067"/>
        <v>0.52669999999999995</v>
      </c>
      <c r="CI383" s="27">
        <f t="shared" si="1913"/>
        <v>1.6E-2</v>
      </c>
      <c r="CJ383" s="27">
        <f t="shared" si="2068"/>
        <v>0.54269999999999996</v>
      </c>
      <c r="CK383" s="28"/>
      <c r="CL383" s="126" t="s">
        <v>44</v>
      </c>
      <c r="CM383" s="126"/>
      <c r="CN383" s="126"/>
      <c r="CO383" s="126"/>
      <c r="CP383" s="81"/>
      <c r="CQ383" s="29">
        <v>2.1040999999999999</v>
      </c>
      <c r="CR383" s="27">
        <f t="shared" si="2069"/>
        <v>0</v>
      </c>
      <c r="CS383" s="27">
        <f t="shared" si="1916"/>
        <v>0.1026</v>
      </c>
      <c r="CT383" s="27">
        <f t="shared" si="2070"/>
        <v>0.1026</v>
      </c>
      <c r="CU383" s="28"/>
      <c r="CV383" s="126" t="s">
        <v>44</v>
      </c>
      <c r="CW383" s="126"/>
      <c r="CX383" s="126"/>
      <c r="CY383" s="126"/>
      <c r="CZ383" s="28"/>
      <c r="DA383" s="29">
        <v>6.0492999999999997</v>
      </c>
      <c r="DB383" s="27">
        <f t="shared" si="2071"/>
        <v>0</v>
      </c>
      <c r="DC383" s="29">
        <f t="shared" si="1919"/>
        <v>7.8299999999999995E-2</v>
      </c>
      <c r="DD383" s="27">
        <f t="shared" si="2072"/>
        <v>7.8299999999999995E-2</v>
      </c>
      <c r="DE383" s="27"/>
      <c r="DF383" s="126" t="s">
        <v>44</v>
      </c>
      <c r="DG383" s="126"/>
      <c r="DH383" s="126"/>
      <c r="DI383" s="126"/>
      <c r="DJ383" s="126"/>
      <c r="DK383" s="28"/>
      <c r="DL383" s="29">
        <v>22.4876</v>
      </c>
      <c r="DM383" s="27">
        <f t="shared" si="1921"/>
        <v>0</v>
      </c>
      <c r="DN383" s="27">
        <f t="shared" si="2073"/>
        <v>0</v>
      </c>
      <c r="DO383" s="27">
        <f t="shared" si="1923"/>
        <v>3.7999999999999999E-2</v>
      </c>
      <c r="DP383" s="27">
        <f t="shared" si="2074"/>
        <v>3.7999999999999999E-2</v>
      </c>
      <c r="DQ383" s="27"/>
      <c r="DR383" s="126" t="s">
        <v>44</v>
      </c>
      <c r="DS383" s="126"/>
      <c r="DT383" s="126"/>
      <c r="DU383" s="126"/>
      <c r="DV383" s="126"/>
      <c r="DW383" s="28"/>
      <c r="DX383" s="29">
        <v>122.9589</v>
      </c>
      <c r="DY383" s="27">
        <f t="shared" ref="DY383:DZ385" si="2085">+DS383</f>
        <v>0</v>
      </c>
      <c r="DZ383" s="27">
        <f t="shared" si="2085"/>
        <v>0</v>
      </c>
      <c r="EA383" s="27">
        <f t="shared" si="1926"/>
        <v>2.3800000000000002E-2</v>
      </c>
      <c r="EB383" s="27">
        <f t="shared" si="2076"/>
        <v>2.3800000000000002E-2</v>
      </c>
      <c r="EC383" s="27"/>
      <c r="ED383" s="29">
        <v>979.11779999999999</v>
      </c>
      <c r="EE383" s="27">
        <v>4.2500000000000003E-2</v>
      </c>
      <c r="EF383" s="27">
        <v>0</v>
      </c>
      <c r="EG383" s="27">
        <v>4.7000000000000002E-3</v>
      </c>
      <c r="EH383" s="27">
        <f t="shared" si="2077"/>
        <v>4.7000000000000002E-3</v>
      </c>
      <c r="EI383" s="27"/>
      <c r="EJ383" s="127" t="s">
        <v>30</v>
      </c>
      <c r="EK383" s="127"/>
      <c r="EL383" s="127"/>
      <c r="EM383" s="127"/>
      <c r="EN383" s="127"/>
      <c r="EO383" s="31"/>
      <c r="EP383" s="29">
        <v>2.1040999999999999</v>
      </c>
      <c r="EQ383" s="27">
        <v>0</v>
      </c>
      <c r="ER383" s="27">
        <v>0</v>
      </c>
      <c r="ES383" s="27">
        <f t="shared" si="1928"/>
        <v>0.1026</v>
      </c>
      <c r="ET383" s="27">
        <f t="shared" si="2078"/>
        <v>0.1026</v>
      </c>
      <c r="EU383" s="31"/>
      <c r="EV383" s="29">
        <f t="shared" si="2079"/>
        <v>6.0492999999999997</v>
      </c>
      <c r="EW383" s="27">
        <v>0</v>
      </c>
      <c r="EX383" s="27">
        <v>0</v>
      </c>
      <c r="EY383" s="27">
        <f t="shared" si="1931"/>
        <v>7.8299999999999995E-2</v>
      </c>
      <c r="EZ383" s="27">
        <f t="shared" si="2080"/>
        <v>7.8299999999999995E-2</v>
      </c>
      <c r="FA383" s="31"/>
      <c r="FB383" s="29">
        <f t="shared" si="2081"/>
        <v>231.09040000000002</v>
      </c>
      <c r="FC383" s="27">
        <f t="shared" si="2082"/>
        <v>6.6199999999999995E-2</v>
      </c>
      <c r="FD383" s="27">
        <v>0</v>
      </c>
      <c r="FE383" s="27">
        <f t="shared" si="1935"/>
        <v>1.2699999999999999E-2</v>
      </c>
      <c r="FF383" s="27">
        <f t="shared" si="2083"/>
        <v>1.2699999999999999E-2</v>
      </c>
      <c r="FG383" s="31"/>
      <c r="FH383" s="29">
        <v>122.9589</v>
      </c>
      <c r="FI383" s="27">
        <v>0.1</v>
      </c>
      <c r="FJ383" s="27">
        <v>0</v>
      </c>
      <c r="FK383" s="27">
        <f t="shared" si="1937"/>
        <v>2.3800000000000002E-2</v>
      </c>
      <c r="FL383" s="27">
        <f t="shared" si="2084"/>
        <v>2.3800000000000002E-2</v>
      </c>
      <c r="FM383" s="31"/>
      <c r="FN383" s="32">
        <f t="shared" si="1939"/>
        <v>4</v>
      </c>
      <c r="FO383" s="32">
        <f t="shared" si="1940"/>
        <v>2022</v>
      </c>
    </row>
    <row r="384" spans="1:171" ht="15" x14ac:dyDescent="0.2">
      <c r="A384" s="51" t="str">
        <f t="shared" si="2050"/>
        <v>52022</v>
      </c>
      <c r="B384" s="32">
        <f t="shared" si="1976"/>
        <v>2022</v>
      </c>
      <c r="C384" s="32">
        <f t="shared" si="1977"/>
        <v>5</v>
      </c>
      <c r="D384" s="27"/>
      <c r="E384" s="29">
        <v>0.55889999999999995</v>
      </c>
      <c r="F384" s="52">
        <v>0.82440000000000002</v>
      </c>
      <c r="G384" s="27">
        <f t="shared" si="1886"/>
        <v>0.11509999999999999</v>
      </c>
      <c r="H384" s="27">
        <f t="shared" si="2051"/>
        <v>0.9395</v>
      </c>
      <c r="I384" s="27"/>
      <c r="J384" s="29">
        <v>0.55889999999999995</v>
      </c>
      <c r="K384" s="27">
        <f t="shared" si="2052"/>
        <v>0.82440000000000002</v>
      </c>
      <c r="L384" s="27">
        <f t="shared" si="1889"/>
        <v>0.11509999999999999</v>
      </c>
      <c r="M384" s="27">
        <f t="shared" si="2053"/>
        <v>0.9395</v>
      </c>
      <c r="N384" s="27"/>
      <c r="O384" s="29">
        <v>0.98629999999999995</v>
      </c>
      <c r="P384" s="27">
        <f t="shared" si="2054"/>
        <v>0.82440000000000002</v>
      </c>
      <c r="Q384" s="27">
        <f t="shared" si="1892"/>
        <v>0.1288</v>
      </c>
      <c r="R384" s="27">
        <f t="shared" si="2055"/>
        <v>0.95320000000000005</v>
      </c>
      <c r="S384" s="27"/>
      <c r="T384" s="29">
        <v>4.9314999999999998</v>
      </c>
      <c r="U384" s="27">
        <f t="shared" si="2056"/>
        <v>0.82440000000000002</v>
      </c>
      <c r="V384" s="27">
        <f t="shared" si="1895"/>
        <v>0.1045</v>
      </c>
      <c r="W384" s="27">
        <f t="shared" si="2057"/>
        <v>0.92890000000000006</v>
      </c>
      <c r="X384" s="27"/>
      <c r="Y384" s="29">
        <v>21.5671</v>
      </c>
      <c r="Z384" s="27">
        <v>0.14749999999999999</v>
      </c>
      <c r="AA384" s="27">
        <f t="shared" si="2058"/>
        <v>0.82440000000000002</v>
      </c>
      <c r="AB384" s="27">
        <f t="shared" si="1898"/>
        <v>6.4199999999999993E-2</v>
      </c>
      <c r="AC384" s="27">
        <f t="shared" si="2059"/>
        <v>0.88860000000000006</v>
      </c>
      <c r="AD384" s="27"/>
      <c r="AE384" s="29">
        <v>5.1288</v>
      </c>
      <c r="AF384" s="52">
        <v>0.82440000000000002</v>
      </c>
      <c r="AG384" s="27">
        <f t="shared" si="1900"/>
        <v>0.1036</v>
      </c>
      <c r="AH384" s="27">
        <f t="shared" si="2060"/>
        <v>0.92800000000000005</v>
      </c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9">
        <v>21.5671</v>
      </c>
      <c r="BC384" s="27">
        <f t="shared" si="1902"/>
        <v>0.14749999999999999</v>
      </c>
      <c r="BD384" s="27">
        <f t="shared" si="1903"/>
        <v>0.82440000000000002</v>
      </c>
      <c r="BE384" s="27">
        <f t="shared" si="1904"/>
        <v>6.3299999999999995E-2</v>
      </c>
      <c r="BF384" s="27">
        <f t="shared" si="2061"/>
        <v>0.88770000000000004</v>
      </c>
      <c r="BG384" s="27"/>
      <c r="BH384" s="29">
        <v>122.0384</v>
      </c>
      <c r="BI384" s="27">
        <v>0.1</v>
      </c>
      <c r="BJ384" s="27">
        <f t="shared" si="2062"/>
        <v>0.82440000000000002</v>
      </c>
      <c r="BK384" s="27">
        <f t="shared" si="1907"/>
        <v>4.9099999999999998E-2</v>
      </c>
      <c r="BL384" s="27">
        <f t="shared" si="2063"/>
        <v>0.87350000000000005</v>
      </c>
      <c r="BM384" s="27"/>
      <c r="BN384" s="29">
        <v>978.19730000000004</v>
      </c>
      <c r="BO384" s="27">
        <v>4.2500000000000003E-2</v>
      </c>
      <c r="BP384" s="27">
        <f t="shared" si="1991"/>
        <v>0.82440000000000002</v>
      </c>
      <c r="BQ384" s="27">
        <v>8.0000000000000002E-3</v>
      </c>
      <c r="BR384" s="27">
        <f t="shared" si="2064"/>
        <v>0.83240000000000003</v>
      </c>
      <c r="BS384" s="27"/>
      <c r="BT384" s="127" t="s">
        <v>30</v>
      </c>
      <c r="BU384" s="127"/>
      <c r="BV384" s="127"/>
      <c r="BW384" s="127"/>
      <c r="BX384" s="127"/>
      <c r="BY384" s="31"/>
      <c r="BZ384" s="29">
        <v>5.1288</v>
      </c>
      <c r="CA384" s="27">
        <v>0</v>
      </c>
      <c r="CB384" s="27">
        <f t="shared" si="2065"/>
        <v>0.82440000000000002</v>
      </c>
      <c r="CC384" s="27">
        <f t="shared" si="1910"/>
        <v>0.1036</v>
      </c>
      <c r="CD384" s="27">
        <f t="shared" si="2066"/>
        <v>0.92800000000000005</v>
      </c>
      <c r="CE384" s="28"/>
      <c r="CF384" s="29">
        <v>230.16990000000001</v>
      </c>
      <c r="CG384" s="27">
        <v>6.6199999999999995E-2</v>
      </c>
      <c r="CH384" s="27">
        <f t="shared" si="2067"/>
        <v>0.82440000000000002</v>
      </c>
      <c r="CI384" s="27">
        <f t="shared" si="1913"/>
        <v>1.6E-2</v>
      </c>
      <c r="CJ384" s="27">
        <f t="shared" si="2068"/>
        <v>0.84040000000000004</v>
      </c>
      <c r="CK384" s="28"/>
      <c r="CL384" s="126" t="s">
        <v>44</v>
      </c>
      <c r="CM384" s="126"/>
      <c r="CN384" s="126"/>
      <c r="CO384" s="126"/>
      <c r="CP384" s="81"/>
      <c r="CQ384" s="29">
        <v>2.1040999999999999</v>
      </c>
      <c r="CR384" s="27">
        <f t="shared" si="2069"/>
        <v>0</v>
      </c>
      <c r="CS384" s="27">
        <f t="shared" si="1916"/>
        <v>0.1026</v>
      </c>
      <c r="CT384" s="27">
        <f t="shared" si="2070"/>
        <v>0.1026</v>
      </c>
      <c r="CU384" s="28"/>
      <c r="CV384" s="126" t="s">
        <v>44</v>
      </c>
      <c r="CW384" s="126"/>
      <c r="CX384" s="126"/>
      <c r="CY384" s="126"/>
      <c r="CZ384" s="28"/>
      <c r="DA384" s="29">
        <v>6.0492999999999997</v>
      </c>
      <c r="DB384" s="27">
        <f t="shared" si="2071"/>
        <v>0</v>
      </c>
      <c r="DC384" s="29">
        <f t="shared" si="1919"/>
        <v>7.8299999999999995E-2</v>
      </c>
      <c r="DD384" s="27">
        <f t="shared" si="2072"/>
        <v>7.8299999999999995E-2</v>
      </c>
      <c r="DE384" s="27"/>
      <c r="DF384" s="126" t="s">
        <v>44</v>
      </c>
      <c r="DG384" s="126"/>
      <c r="DH384" s="126"/>
      <c r="DI384" s="126"/>
      <c r="DJ384" s="126"/>
      <c r="DK384" s="28"/>
      <c r="DL384" s="29">
        <v>22.4876</v>
      </c>
      <c r="DM384" s="27">
        <f t="shared" si="1921"/>
        <v>0.14749999999999999</v>
      </c>
      <c r="DN384" s="27">
        <f t="shared" si="2073"/>
        <v>0</v>
      </c>
      <c r="DO384" s="27">
        <f t="shared" si="1923"/>
        <v>3.7999999999999999E-2</v>
      </c>
      <c r="DP384" s="27">
        <f t="shared" si="2074"/>
        <v>3.7999999999999999E-2</v>
      </c>
      <c r="DQ384" s="27"/>
      <c r="DR384" s="126" t="s">
        <v>44</v>
      </c>
      <c r="DS384" s="126"/>
      <c r="DT384" s="126"/>
      <c r="DU384" s="126"/>
      <c r="DV384" s="126"/>
      <c r="DW384" s="28"/>
      <c r="DX384" s="29">
        <v>122.9589</v>
      </c>
      <c r="DY384" s="27">
        <f t="shared" si="2085"/>
        <v>0</v>
      </c>
      <c r="DZ384" s="27">
        <f t="shared" si="2085"/>
        <v>0</v>
      </c>
      <c r="EA384" s="27">
        <f t="shared" si="1926"/>
        <v>2.3800000000000002E-2</v>
      </c>
      <c r="EB384" s="27">
        <f t="shared" si="2076"/>
        <v>2.3800000000000002E-2</v>
      </c>
      <c r="EC384" s="27"/>
      <c r="ED384" s="29">
        <v>979.11779999999999</v>
      </c>
      <c r="EE384" s="27">
        <v>4.2500000000000003E-2</v>
      </c>
      <c r="EF384" s="27">
        <v>0</v>
      </c>
      <c r="EG384" s="27">
        <v>4.7000000000000002E-3</v>
      </c>
      <c r="EH384" s="27">
        <f t="shared" si="2077"/>
        <v>4.7000000000000002E-3</v>
      </c>
      <c r="EI384" s="27"/>
      <c r="EJ384" s="127" t="s">
        <v>30</v>
      </c>
      <c r="EK384" s="127"/>
      <c r="EL384" s="127"/>
      <c r="EM384" s="127"/>
      <c r="EN384" s="127"/>
      <c r="EO384" s="31"/>
      <c r="EP384" s="29">
        <v>2.1040999999999999</v>
      </c>
      <c r="EQ384" s="27">
        <v>0</v>
      </c>
      <c r="ER384" s="27">
        <v>0</v>
      </c>
      <c r="ES384" s="27">
        <f t="shared" si="1928"/>
        <v>0.1026</v>
      </c>
      <c r="ET384" s="27">
        <f t="shared" si="2078"/>
        <v>0.1026</v>
      </c>
      <c r="EU384" s="31"/>
      <c r="EV384" s="29">
        <f t="shared" si="2079"/>
        <v>6.0492999999999997</v>
      </c>
      <c r="EW384" s="27">
        <v>0</v>
      </c>
      <c r="EX384" s="27">
        <v>0</v>
      </c>
      <c r="EY384" s="27">
        <f t="shared" si="1931"/>
        <v>7.8299999999999995E-2</v>
      </c>
      <c r="EZ384" s="27">
        <f t="shared" si="2080"/>
        <v>7.8299999999999995E-2</v>
      </c>
      <c r="FA384" s="31"/>
      <c r="FB384" s="29">
        <f t="shared" si="2081"/>
        <v>231.09040000000002</v>
      </c>
      <c r="FC384" s="27">
        <f t="shared" si="2082"/>
        <v>6.6199999999999995E-2</v>
      </c>
      <c r="FD384" s="27">
        <v>0</v>
      </c>
      <c r="FE384" s="27">
        <f t="shared" si="1935"/>
        <v>1.2699999999999999E-2</v>
      </c>
      <c r="FF384" s="27">
        <f t="shared" si="2083"/>
        <v>1.2699999999999999E-2</v>
      </c>
      <c r="FG384" s="31"/>
      <c r="FH384" s="29">
        <v>122.9589</v>
      </c>
      <c r="FI384" s="27">
        <v>0.1</v>
      </c>
      <c r="FJ384" s="27">
        <v>0</v>
      </c>
      <c r="FK384" s="27">
        <f t="shared" si="1937"/>
        <v>2.3800000000000002E-2</v>
      </c>
      <c r="FL384" s="27">
        <f t="shared" si="2084"/>
        <v>2.3800000000000002E-2</v>
      </c>
      <c r="FM384" s="31"/>
      <c r="FN384" s="32">
        <f t="shared" si="1939"/>
        <v>5</v>
      </c>
      <c r="FO384" s="32">
        <f t="shared" si="1940"/>
        <v>2022</v>
      </c>
    </row>
    <row r="385" spans="1:171" ht="15" x14ac:dyDescent="0.2">
      <c r="A385" s="51" t="str">
        <f t="shared" ref="A385:A390" si="2086">CONCATENATE(C385,B385)</f>
        <v>62022</v>
      </c>
      <c r="B385" s="32">
        <f t="shared" si="1976"/>
        <v>2022</v>
      </c>
      <c r="C385" s="32">
        <f t="shared" si="1977"/>
        <v>6</v>
      </c>
      <c r="D385" s="27"/>
      <c r="E385" s="29">
        <v>0.55889999999999995</v>
      </c>
      <c r="F385" s="52">
        <v>0.57689999999999997</v>
      </c>
      <c r="G385" s="27">
        <f t="shared" si="1886"/>
        <v>0.11509999999999999</v>
      </c>
      <c r="H385" s="27">
        <f t="shared" si="2051"/>
        <v>0.69199999999999995</v>
      </c>
      <c r="I385" s="27"/>
      <c r="J385" s="29">
        <v>0.55889999999999995</v>
      </c>
      <c r="K385" s="27">
        <f t="shared" si="2052"/>
        <v>0.57689999999999997</v>
      </c>
      <c r="L385" s="27">
        <f t="shared" si="1889"/>
        <v>0.11509999999999999</v>
      </c>
      <c r="M385" s="27">
        <f t="shared" si="2053"/>
        <v>0.69199999999999995</v>
      </c>
      <c r="N385" s="27"/>
      <c r="O385" s="29">
        <v>0.98629999999999995</v>
      </c>
      <c r="P385" s="27">
        <f t="shared" si="2054"/>
        <v>0.57689999999999997</v>
      </c>
      <c r="Q385" s="27">
        <f t="shared" si="1892"/>
        <v>0.1288</v>
      </c>
      <c r="R385" s="27">
        <f t="shared" si="2055"/>
        <v>0.70569999999999999</v>
      </c>
      <c r="S385" s="27"/>
      <c r="T385" s="29">
        <v>4.9314999999999998</v>
      </c>
      <c r="U385" s="27">
        <f t="shared" si="2056"/>
        <v>0.57689999999999997</v>
      </c>
      <c r="V385" s="27">
        <f t="shared" si="1895"/>
        <v>0.1045</v>
      </c>
      <c r="W385" s="27">
        <f t="shared" si="2057"/>
        <v>0.68140000000000001</v>
      </c>
      <c r="X385" s="27"/>
      <c r="Y385" s="29">
        <v>21.5671</v>
      </c>
      <c r="Z385" s="27">
        <v>0.14749999999999999</v>
      </c>
      <c r="AA385" s="27">
        <f t="shared" si="2058"/>
        <v>0.57689999999999997</v>
      </c>
      <c r="AB385" s="27">
        <f t="shared" si="1898"/>
        <v>6.4199999999999993E-2</v>
      </c>
      <c r="AC385" s="27">
        <f t="shared" si="2059"/>
        <v>0.6411</v>
      </c>
      <c r="AD385" s="27"/>
      <c r="AE385" s="29">
        <v>5.1288</v>
      </c>
      <c r="AF385" s="52">
        <f>F385</f>
        <v>0.57689999999999997</v>
      </c>
      <c r="AG385" s="27">
        <f t="shared" si="1900"/>
        <v>0.1036</v>
      </c>
      <c r="AH385" s="27">
        <f t="shared" si="2060"/>
        <v>0.68049999999999999</v>
      </c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9">
        <v>21.5671</v>
      </c>
      <c r="BC385" s="27">
        <f t="shared" si="1902"/>
        <v>0.14749999999999999</v>
      </c>
      <c r="BD385" s="27">
        <f t="shared" si="1903"/>
        <v>0.57689999999999997</v>
      </c>
      <c r="BE385" s="27">
        <f t="shared" si="1904"/>
        <v>6.3299999999999995E-2</v>
      </c>
      <c r="BF385" s="27">
        <f t="shared" si="2061"/>
        <v>0.64019999999999999</v>
      </c>
      <c r="BG385" s="27"/>
      <c r="BH385" s="29">
        <v>122.0384</v>
      </c>
      <c r="BI385" s="27">
        <v>0.1</v>
      </c>
      <c r="BJ385" s="27">
        <f t="shared" si="2062"/>
        <v>0.57689999999999997</v>
      </c>
      <c r="BK385" s="27">
        <f t="shared" si="1907"/>
        <v>4.9099999999999998E-2</v>
      </c>
      <c r="BL385" s="27">
        <f t="shared" si="2063"/>
        <v>0.626</v>
      </c>
      <c r="BM385" s="27"/>
      <c r="BN385" s="29">
        <v>978.19730000000004</v>
      </c>
      <c r="BO385" s="27">
        <v>4.2500000000000003E-2</v>
      </c>
      <c r="BP385" s="27">
        <f t="shared" si="1991"/>
        <v>0.57689999999999997</v>
      </c>
      <c r="BQ385" s="27">
        <v>8.0000000000000002E-3</v>
      </c>
      <c r="BR385" s="27">
        <f t="shared" si="2064"/>
        <v>0.58489999999999998</v>
      </c>
      <c r="BS385" s="27"/>
      <c r="BT385" s="127" t="s">
        <v>30</v>
      </c>
      <c r="BU385" s="127"/>
      <c r="BV385" s="127"/>
      <c r="BW385" s="127"/>
      <c r="BX385" s="127"/>
      <c r="BY385" s="31"/>
      <c r="BZ385" s="29">
        <v>5.1288</v>
      </c>
      <c r="CA385" s="27">
        <v>0</v>
      </c>
      <c r="CB385" s="27">
        <f t="shared" si="2065"/>
        <v>0.57689999999999997</v>
      </c>
      <c r="CC385" s="27">
        <f t="shared" si="1910"/>
        <v>0.1036</v>
      </c>
      <c r="CD385" s="27">
        <f t="shared" si="2066"/>
        <v>0.68049999999999999</v>
      </c>
      <c r="CE385" s="28"/>
      <c r="CF385" s="29">
        <v>230.16990000000001</v>
      </c>
      <c r="CG385" s="27">
        <v>6.6199999999999995E-2</v>
      </c>
      <c r="CH385" s="27">
        <f t="shared" si="2067"/>
        <v>0.57689999999999997</v>
      </c>
      <c r="CI385" s="27">
        <f t="shared" si="1913"/>
        <v>1.6E-2</v>
      </c>
      <c r="CJ385" s="27">
        <f t="shared" si="2068"/>
        <v>0.59289999999999998</v>
      </c>
      <c r="CK385" s="28"/>
      <c r="CL385" s="126" t="s">
        <v>44</v>
      </c>
      <c r="CM385" s="126"/>
      <c r="CN385" s="126"/>
      <c r="CO385" s="126"/>
      <c r="CP385" s="81"/>
      <c r="CQ385" s="29">
        <v>2.1040999999999999</v>
      </c>
      <c r="CR385" s="27">
        <f t="shared" si="2069"/>
        <v>0</v>
      </c>
      <c r="CS385" s="27">
        <f t="shared" si="1916"/>
        <v>0.1026</v>
      </c>
      <c r="CT385" s="27">
        <f t="shared" si="2070"/>
        <v>0.1026</v>
      </c>
      <c r="CU385" s="28"/>
      <c r="CV385" s="126" t="s">
        <v>44</v>
      </c>
      <c r="CW385" s="126"/>
      <c r="CX385" s="126"/>
      <c r="CY385" s="126"/>
      <c r="CZ385" s="28"/>
      <c r="DA385" s="29">
        <v>6.0492999999999997</v>
      </c>
      <c r="DB385" s="27">
        <f t="shared" si="2071"/>
        <v>0</v>
      </c>
      <c r="DC385" s="29">
        <f t="shared" si="1919"/>
        <v>7.8299999999999995E-2</v>
      </c>
      <c r="DD385" s="27">
        <f t="shared" si="2072"/>
        <v>7.8299999999999995E-2</v>
      </c>
      <c r="DE385" s="27"/>
      <c r="DF385" s="126" t="s">
        <v>44</v>
      </c>
      <c r="DG385" s="126"/>
      <c r="DH385" s="126"/>
      <c r="DI385" s="126"/>
      <c r="DJ385" s="126"/>
      <c r="DK385" s="28"/>
      <c r="DL385" s="29">
        <v>22.4876</v>
      </c>
      <c r="DM385" s="27">
        <f t="shared" si="1921"/>
        <v>0</v>
      </c>
      <c r="DN385" s="27">
        <f t="shared" si="2073"/>
        <v>0</v>
      </c>
      <c r="DO385" s="27">
        <f t="shared" si="1923"/>
        <v>3.7999999999999999E-2</v>
      </c>
      <c r="DP385" s="27">
        <f t="shared" si="2074"/>
        <v>3.7999999999999999E-2</v>
      </c>
      <c r="DQ385" s="27"/>
      <c r="DR385" s="126" t="s">
        <v>44</v>
      </c>
      <c r="DS385" s="126"/>
      <c r="DT385" s="126"/>
      <c r="DU385" s="126"/>
      <c r="DV385" s="126"/>
      <c r="DW385" s="28"/>
      <c r="DX385" s="29">
        <v>122.9589</v>
      </c>
      <c r="DY385" s="27">
        <f t="shared" si="2085"/>
        <v>0</v>
      </c>
      <c r="DZ385" s="27">
        <f t="shared" si="2085"/>
        <v>0</v>
      </c>
      <c r="EA385" s="27">
        <f t="shared" si="1926"/>
        <v>2.3800000000000002E-2</v>
      </c>
      <c r="EB385" s="27">
        <f t="shared" si="2076"/>
        <v>2.3800000000000002E-2</v>
      </c>
      <c r="EC385" s="27"/>
      <c r="ED385" s="29">
        <v>979.11779999999999</v>
      </c>
      <c r="EE385" s="27">
        <v>4.2500000000000003E-2</v>
      </c>
      <c r="EF385" s="27">
        <v>0</v>
      </c>
      <c r="EG385" s="27">
        <v>4.7000000000000002E-3</v>
      </c>
      <c r="EH385" s="27">
        <f t="shared" si="2077"/>
        <v>4.7000000000000002E-3</v>
      </c>
      <c r="EI385" s="27"/>
      <c r="EJ385" s="127" t="s">
        <v>30</v>
      </c>
      <c r="EK385" s="127"/>
      <c r="EL385" s="127"/>
      <c r="EM385" s="127"/>
      <c r="EN385" s="127"/>
      <c r="EO385" s="31"/>
      <c r="EP385" s="29">
        <v>2.1040999999999999</v>
      </c>
      <c r="EQ385" s="27">
        <v>0</v>
      </c>
      <c r="ER385" s="27">
        <v>0</v>
      </c>
      <c r="ES385" s="27">
        <f t="shared" si="1928"/>
        <v>0.1026</v>
      </c>
      <c r="ET385" s="27">
        <f t="shared" si="2078"/>
        <v>0.1026</v>
      </c>
      <c r="EU385" s="31"/>
      <c r="EV385" s="29">
        <f t="shared" si="2079"/>
        <v>6.0492999999999997</v>
      </c>
      <c r="EW385" s="27">
        <v>0</v>
      </c>
      <c r="EX385" s="27">
        <v>0</v>
      </c>
      <c r="EY385" s="27">
        <f t="shared" si="1931"/>
        <v>7.8299999999999995E-2</v>
      </c>
      <c r="EZ385" s="27">
        <f t="shared" si="2080"/>
        <v>7.8299999999999995E-2</v>
      </c>
      <c r="FA385" s="31"/>
      <c r="FB385" s="29">
        <f t="shared" si="2081"/>
        <v>231.09040000000002</v>
      </c>
      <c r="FC385" s="27">
        <f t="shared" si="2082"/>
        <v>6.6199999999999995E-2</v>
      </c>
      <c r="FD385" s="27">
        <v>0</v>
      </c>
      <c r="FE385" s="27">
        <f t="shared" si="1935"/>
        <v>1.2699999999999999E-2</v>
      </c>
      <c r="FF385" s="27">
        <f t="shared" si="2083"/>
        <v>1.2699999999999999E-2</v>
      </c>
      <c r="FG385" s="31"/>
      <c r="FH385" s="29">
        <v>122.9589</v>
      </c>
      <c r="FI385" s="27">
        <v>0.1</v>
      </c>
      <c r="FJ385" s="27">
        <v>0</v>
      </c>
      <c r="FK385" s="27">
        <f t="shared" si="1937"/>
        <v>2.3800000000000002E-2</v>
      </c>
      <c r="FL385" s="27">
        <f t="shared" si="2084"/>
        <v>2.3800000000000002E-2</v>
      </c>
      <c r="FM385" s="31"/>
      <c r="FN385" s="32">
        <f t="shared" si="1939"/>
        <v>6</v>
      </c>
      <c r="FO385" s="32">
        <f t="shared" si="1940"/>
        <v>2022</v>
      </c>
    </row>
    <row r="386" spans="1:171" ht="15" x14ac:dyDescent="0.2">
      <c r="A386" s="51" t="str">
        <f t="shared" si="2086"/>
        <v>72022</v>
      </c>
      <c r="B386" s="32">
        <f t="shared" si="1976"/>
        <v>2022</v>
      </c>
      <c r="C386" s="32">
        <f t="shared" si="1977"/>
        <v>7</v>
      </c>
      <c r="D386" s="27"/>
      <c r="E386" s="29">
        <v>0.55889999999999995</v>
      </c>
      <c r="F386" s="52">
        <v>0.46600000000000003</v>
      </c>
      <c r="G386" s="27">
        <f t="shared" si="1886"/>
        <v>0.11509999999999999</v>
      </c>
      <c r="H386" s="27">
        <f t="shared" ref="H386:H391" si="2087">(F386+G386)</f>
        <v>0.58110000000000006</v>
      </c>
      <c r="I386" s="27"/>
      <c r="J386" s="29">
        <v>0.55889999999999995</v>
      </c>
      <c r="K386" s="27">
        <f t="shared" ref="K386:K391" si="2088">+F386</f>
        <v>0.46600000000000003</v>
      </c>
      <c r="L386" s="27">
        <f t="shared" si="1889"/>
        <v>0.11509999999999999</v>
      </c>
      <c r="M386" s="27">
        <f t="shared" ref="M386:M391" si="2089">(K386+L386)</f>
        <v>0.58110000000000006</v>
      </c>
      <c r="N386" s="27"/>
      <c r="O386" s="29">
        <v>0.98629999999999995</v>
      </c>
      <c r="P386" s="27">
        <f t="shared" ref="P386:P391" si="2090">+F386</f>
        <v>0.46600000000000003</v>
      </c>
      <c r="Q386" s="27">
        <f t="shared" si="1892"/>
        <v>0.1288</v>
      </c>
      <c r="R386" s="27">
        <f t="shared" ref="R386:R391" si="2091">(P386+Q386)</f>
        <v>0.5948</v>
      </c>
      <c r="S386" s="27"/>
      <c r="T386" s="29">
        <v>4.9314999999999998</v>
      </c>
      <c r="U386" s="27">
        <f t="shared" ref="U386:U391" si="2092">+P386</f>
        <v>0.46600000000000003</v>
      </c>
      <c r="V386" s="27">
        <f t="shared" si="1895"/>
        <v>0.1045</v>
      </c>
      <c r="W386" s="27">
        <f t="shared" ref="W386:W391" si="2093">(U386+V386)</f>
        <v>0.57050000000000001</v>
      </c>
      <c r="X386" s="27"/>
      <c r="Y386" s="29">
        <v>21.5671</v>
      </c>
      <c r="Z386" s="27">
        <v>0.14749999999999999</v>
      </c>
      <c r="AA386" s="27">
        <f t="shared" ref="AA386:AA391" si="2094">+U386</f>
        <v>0.46600000000000003</v>
      </c>
      <c r="AB386" s="27">
        <f t="shared" si="1898"/>
        <v>6.4199999999999993E-2</v>
      </c>
      <c r="AC386" s="27">
        <f t="shared" ref="AC386:AC391" si="2095">(AA386+AB386)</f>
        <v>0.5302</v>
      </c>
      <c r="AD386" s="27"/>
      <c r="AE386" s="29">
        <v>5.1288</v>
      </c>
      <c r="AF386" s="52">
        <f>F386</f>
        <v>0.46600000000000003</v>
      </c>
      <c r="AG386" s="27">
        <f t="shared" si="1900"/>
        <v>0.1036</v>
      </c>
      <c r="AH386" s="27">
        <f t="shared" ref="AH386:AH391" si="2096">(AF386+AG386)</f>
        <v>0.5696</v>
      </c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9">
        <v>21.5671</v>
      </c>
      <c r="BC386" s="27">
        <f t="shared" si="1902"/>
        <v>0.14749999999999999</v>
      </c>
      <c r="BD386" s="27">
        <f t="shared" si="1903"/>
        <v>0.46600000000000003</v>
      </c>
      <c r="BE386" s="27">
        <f t="shared" si="1904"/>
        <v>6.3299999999999995E-2</v>
      </c>
      <c r="BF386" s="27">
        <f t="shared" ref="BF386:BF391" si="2097">(BD386+BE386)</f>
        <v>0.52929999999999999</v>
      </c>
      <c r="BG386" s="27"/>
      <c r="BH386" s="29">
        <v>122.0384</v>
      </c>
      <c r="BI386" s="27">
        <v>0.1</v>
      </c>
      <c r="BJ386" s="27">
        <f t="shared" ref="BJ386:BJ391" si="2098">+BD386</f>
        <v>0.46600000000000003</v>
      </c>
      <c r="BK386" s="27">
        <f t="shared" si="1907"/>
        <v>4.9099999999999998E-2</v>
      </c>
      <c r="BL386" s="27">
        <f t="shared" ref="BL386:BL391" si="2099">(BJ386+BK386)</f>
        <v>0.5151</v>
      </c>
      <c r="BM386" s="27"/>
      <c r="BN386" s="29">
        <v>978.19730000000004</v>
      </c>
      <c r="BO386" s="27">
        <v>4.2500000000000003E-2</v>
      </c>
      <c r="BP386" s="27">
        <f t="shared" si="1991"/>
        <v>0.46600000000000003</v>
      </c>
      <c r="BQ386" s="27">
        <v>8.0000000000000002E-3</v>
      </c>
      <c r="BR386" s="27">
        <f t="shared" ref="BR386:BR391" si="2100">BP386+BQ386</f>
        <v>0.47400000000000003</v>
      </c>
      <c r="BS386" s="27"/>
      <c r="BT386" s="127" t="s">
        <v>30</v>
      </c>
      <c r="BU386" s="127"/>
      <c r="BV386" s="127"/>
      <c r="BW386" s="127"/>
      <c r="BX386" s="127"/>
      <c r="BY386" s="31"/>
      <c r="BZ386" s="29">
        <v>5.1288</v>
      </c>
      <c r="CA386" s="27">
        <v>0</v>
      </c>
      <c r="CB386" s="27">
        <f t="shared" ref="CB386:CB391" si="2101">+BJ386</f>
        <v>0.46600000000000003</v>
      </c>
      <c r="CC386" s="27">
        <f t="shared" si="1910"/>
        <v>0.1036</v>
      </c>
      <c r="CD386" s="27">
        <f t="shared" ref="CD386:CD391" si="2102">CB386+CC386</f>
        <v>0.5696</v>
      </c>
      <c r="CE386" s="28"/>
      <c r="CF386" s="29">
        <v>230.16990000000001</v>
      </c>
      <c r="CG386" s="27">
        <v>6.6199999999999995E-2</v>
      </c>
      <c r="CH386" s="27">
        <f t="shared" ref="CH386:CH391" si="2103">CB386</f>
        <v>0.46600000000000003</v>
      </c>
      <c r="CI386" s="27">
        <f t="shared" si="1913"/>
        <v>1.6E-2</v>
      </c>
      <c r="CJ386" s="27">
        <f t="shared" ref="CJ386:CJ391" si="2104">CH386+CI386</f>
        <v>0.48200000000000004</v>
      </c>
      <c r="CK386" s="28"/>
      <c r="CL386" s="126" t="s">
        <v>44</v>
      </c>
      <c r="CM386" s="126"/>
      <c r="CN386" s="126"/>
      <c r="CO386" s="126"/>
      <c r="CP386" s="81"/>
      <c r="CQ386" s="29">
        <v>2.1040999999999999</v>
      </c>
      <c r="CR386" s="27">
        <f t="shared" ref="CR386:CR391" si="2105">+CM386</f>
        <v>0</v>
      </c>
      <c r="CS386" s="27">
        <f t="shared" si="1916"/>
        <v>0.1026</v>
      </c>
      <c r="CT386" s="27">
        <f t="shared" ref="CT386:CT391" si="2106">(CR386+CS386)</f>
        <v>0.1026</v>
      </c>
      <c r="CU386" s="28"/>
      <c r="CV386" s="126" t="s">
        <v>44</v>
      </c>
      <c r="CW386" s="126"/>
      <c r="CX386" s="126"/>
      <c r="CY386" s="126"/>
      <c r="CZ386" s="28"/>
      <c r="DA386" s="29">
        <v>6.0492999999999997</v>
      </c>
      <c r="DB386" s="27">
        <f t="shared" ref="DB386:DB391" si="2107">+CW386</f>
        <v>0</v>
      </c>
      <c r="DC386" s="29">
        <f t="shared" si="1919"/>
        <v>7.8299999999999995E-2</v>
      </c>
      <c r="DD386" s="27">
        <f t="shared" ref="DD386:DD391" si="2108">(DB386+DC386)</f>
        <v>7.8299999999999995E-2</v>
      </c>
      <c r="DE386" s="27"/>
      <c r="DF386" s="126" t="s">
        <v>44</v>
      </c>
      <c r="DG386" s="126"/>
      <c r="DH386" s="126"/>
      <c r="DI386" s="126"/>
      <c r="DJ386" s="126"/>
      <c r="DK386" s="28"/>
      <c r="DL386" s="29">
        <v>22.4876</v>
      </c>
      <c r="DM386" s="27">
        <f t="shared" si="1921"/>
        <v>0.14749999999999999</v>
      </c>
      <c r="DN386" s="27">
        <f t="shared" ref="DN386:DN391" si="2109">+DH386</f>
        <v>0</v>
      </c>
      <c r="DO386" s="27">
        <f t="shared" si="1923"/>
        <v>3.7999999999999999E-2</v>
      </c>
      <c r="DP386" s="27">
        <f t="shared" ref="DP386:DP391" si="2110">(DN386+DO386)</f>
        <v>3.7999999999999999E-2</v>
      </c>
      <c r="DQ386" s="27"/>
      <c r="DR386" s="126" t="s">
        <v>44</v>
      </c>
      <c r="DS386" s="126"/>
      <c r="DT386" s="126"/>
      <c r="DU386" s="126"/>
      <c r="DV386" s="126"/>
      <c r="DW386" s="28"/>
      <c r="DX386" s="29">
        <v>122.9589</v>
      </c>
      <c r="DY386" s="27">
        <f t="shared" ref="DY386:DZ388" si="2111">+DS386</f>
        <v>0</v>
      </c>
      <c r="DZ386" s="27">
        <f t="shared" si="2111"/>
        <v>0</v>
      </c>
      <c r="EA386" s="27">
        <f t="shared" si="1926"/>
        <v>2.3800000000000002E-2</v>
      </c>
      <c r="EB386" s="27">
        <f t="shared" ref="EB386:EB391" si="2112">(DZ386+EA386)</f>
        <v>2.3800000000000002E-2</v>
      </c>
      <c r="EC386" s="27"/>
      <c r="ED386" s="29">
        <v>979.11779999999999</v>
      </c>
      <c r="EE386" s="27">
        <v>4.2500000000000003E-2</v>
      </c>
      <c r="EF386" s="27">
        <v>0</v>
      </c>
      <c r="EG386" s="27">
        <v>4.7000000000000002E-3</v>
      </c>
      <c r="EH386" s="27">
        <f t="shared" ref="EH386:EH391" si="2113">(EF386+EG386)</f>
        <v>4.7000000000000002E-3</v>
      </c>
      <c r="EI386" s="27"/>
      <c r="EJ386" s="127" t="s">
        <v>30</v>
      </c>
      <c r="EK386" s="127"/>
      <c r="EL386" s="127"/>
      <c r="EM386" s="127"/>
      <c r="EN386" s="127"/>
      <c r="EO386" s="31"/>
      <c r="EP386" s="29">
        <v>2.1040999999999999</v>
      </c>
      <c r="EQ386" s="27">
        <v>0</v>
      </c>
      <c r="ER386" s="27">
        <v>0</v>
      </c>
      <c r="ES386" s="27">
        <f t="shared" si="1928"/>
        <v>0.1026</v>
      </c>
      <c r="ET386" s="27">
        <f t="shared" ref="ET386:ET391" si="2114">ER386+ES386</f>
        <v>0.1026</v>
      </c>
      <c r="EU386" s="31"/>
      <c r="EV386" s="29">
        <f t="shared" ref="EV386:EV391" si="2115">BZ386+0.9205</f>
        <v>6.0492999999999997</v>
      </c>
      <c r="EW386" s="27">
        <v>0</v>
      </c>
      <c r="EX386" s="27">
        <v>0</v>
      </c>
      <c r="EY386" s="27">
        <f t="shared" si="1931"/>
        <v>7.8299999999999995E-2</v>
      </c>
      <c r="EZ386" s="27">
        <f t="shared" ref="EZ386:EZ391" si="2116">EX386+EY386</f>
        <v>7.8299999999999995E-2</v>
      </c>
      <c r="FA386" s="31"/>
      <c r="FB386" s="29">
        <f t="shared" ref="FB386:FB391" si="2117">CF386+0.9205</f>
        <v>231.09040000000002</v>
      </c>
      <c r="FC386" s="27">
        <f t="shared" ref="FC386:FC391" si="2118">CG386</f>
        <v>6.6199999999999995E-2</v>
      </c>
      <c r="FD386" s="27">
        <v>0</v>
      </c>
      <c r="FE386" s="27">
        <f t="shared" si="1935"/>
        <v>1.2699999999999999E-2</v>
      </c>
      <c r="FF386" s="27">
        <f t="shared" ref="FF386:FF391" si="2119">FD386+FE386</f>
        <v>1.2699999999999999E-2</v>
      </c>
      <c r="FG386" s="31"/>
      <c r="FH386" s="29">
        <v>122.9589</v>
      </c>
      <c r="FI386" s="27">
        <v>0.1</v>
      </c>
      <c r="FJ386" s="27">
        <v>0</v>
      </c>
      <c r="FK386" s="27">
        <f t="shared" si="1937"/>
        <v>2.3800000000000002E-2</v>
      </c>
      <c r="FL386" s="27">
        <f t="shared" ref="FL386:FL391" si="2120">FJ386+FK386</f>
        <v>2.3800000000000002E-2</v>
      </c>
      <c r="FM386" s="31"/>
      <c r="FN386" s="32">
        <f t="shared" si="1939"/>
        <v>7</v>
      </c>
      <c r="FO386" s="32">
        <f t="shared" si="1940"/>
        <v>2022</v>
      </c>
    </row>
    <row r="387" spans="1:171" ht="15" x14ac:dyDescent="0.2">
      <c r="A387" s="51" t="str">
        <f t="shared" si="2086"/>
        <v>82022</v>
      </c>
      <c r="B387" s="32">
        <f t="shared" si="1976"/>
        <v>2022</v>
      </c>
      <c r="C387" s="32">
        <f t="shared" si="1977"/>
        <v>8</v>
      </c>
      <c r="D387" s="27"/>
      <c r="E387" s="29">
        <v>0.55889999999999995</v>
      </c>
      <c r="F387" s="52">
        <v>1.0592999999999999</v>
      </c>
      <c r="G387" s="27">
        <f t="shared" si="1886"/>
        <v>0.11509999999999999</v>
      </c>
      <c r="H387" s="27">
        <f t="shared" si="2087"/>
        <v>1.1743999999999999</v>
      </c>
      <c r="I387" s="27"/>
      <c r="J387" s="29">
        <v>0.55889999999999995</v>
      </c>
      <c r="K387" s="27">
        <f t="shared" si="2088"/>
        <v>1.0592999999999999</v>
      </c>
      <c r="L387" s="27">
        <f t="shared" si="1889"/>
        <v>0.11509999999999999</v>
      </c>
      <c r="M387" s="27">
        <f t="shared" si="2089"/>
        <v>1.1743999999999999</v>
      </c>
      <c r="N387" s="27"/>
      <c r="O387" s="29">
        <v>0.98629999999999995</v>
      </c>
      <c r="P387" s="27">
        <f t="shared" si="2090"/>
        <v>1.0592999999999999</v>
      </c>
      <c r="Q387" s="27">
        <f t="shared" si="1892"/>
        <v>0.1288</v>
      </c>
      <c r="R387" s="27">
        <f t="shared" si="2091"/>
        <v>1.1880999999999999</v>
      </c>
      <c r="S387" s="27"/>
      <c r="T387" s="29">
        <v>4.9314999999999998</v>
      </c>
      <c r="U387" s="27">
        <f t="shared" si="2092"/>
        <v>1.0592999999999999</v>
      </c>
      <c r="V387" s="27">
        <f t="shared" si="1895"/>
        <v>0.1045</v>
      </c>
      <c r="W387" s="27">
        <f t="shared" si="2093"/>
        <v>1.1637999999999999</v>
      </c>
      <c r="X387" s="27"/>
      <c r="Y387" s="29">
        <v>21.5671</v>
      </c>
      <c r="Z387" s="27">
        <v>0.14749999999999999</v>
      </c>
      <c r="AA387" s="27">
        <f t="shared" si="2094"/>
        <v>1.0592999999999999</v>
      </c>
      <c r="AB387" s="27">
        <f t="shared" si="1898"/>
        <v>6.4199999999999993E-2</v>
      </c>
      <c r="AC387" s="27">
        <f t="shared" si="2095"/>
        <v>1.1234999999999999</v>
      </c>
      <c r="AD387" s="27"/>
      <c r="AE387" s="29">
        <v>5.1288</v>
      </c>
      <c r="AF387" s="52">
        <f>F387</f>
        <v>1.0592999999999999</v>
      </c>
      <c r="AG387" s="27">
        <f t="shared" si="1900"/>
        <v>0.1036</v>
      </c>
      <c r="AH387" s="27">
        <f t="shared" si="2096"/>
        <v>1.1628999999999998</v>
      </c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9">
        <v>21.5671</v>
      </c>
      <c r="BC387" s="27">
        <f t="shared" si="1902"/>
        <v>0.14749999999999999</v>
      </c>
      <c r="BD387" s="27">
        <f t="shared" si="1903"/>
        <v>1.0592999999999999</v>
      </c>
      <c r="BE387" s="27">
        <f t="shared" si="1904"/>
        <v>6.3299999999999995E-2</v>
      </c>
      <c r="BF387" s="27">
        <f t="shared" si="2097"/>
        <v>1.1225999999999998</v>
      </c>
      <c r="BG387" s="27"/>
      <c r="BH387" s="29">
        <v>122.0384</v>
      </c>
      <c r="BI387" s="27">
        <v>0.1</v>
      </c>
      <c r="BJ387" s="27">
        <f t="shared" si="2098"/>
        <v>1.0592999999999999</v>
      </c>
      <c r="BK387" s="27">
        <f t="shared" si="1907"/>
        <v>4.9099999999999998E-2</v>
      </c>
      <c r="BL387" s="27">
        <f t="shared" si="2099"/>
        <v>1.1083999999999998</v>
      </c>
      <c r="BM387" s="27"/>
      <c r="BN387" s="29">
        <v>978.19730000000004</v>
      </c>
      <c r="BO387" s="27">
        <v>4.2500000000000003E-2</v>
      </c>
      <c r="BP387" s="27">
        <f t="shared" si="1991"/>
        <v>1.0592999999999999</v>
      </c>
      <c r="BQ387" s="27">
        <v>8.0000000000000002E-3</v>
      </c>
      <c r="BR387" s="27">
        <f t="shared" si="2100"/>
        <v>1.0672999999999999</v>
      </c>
      <c r="BS387" s="27"/>
      <c r="BT387" s="127" t="s">
        <v>30</v>
      </c>
      <c r="BU387" s="127"/>
      <c r="BV387" s="127"/>
      <c r="BW387" s="127"/>
      <c r="BX387" s="127"/>
      <c r="BY387" s="31"/>
      <c r="BZ387" s="29">
        <v>5.1288</v>
      </c>
      <c r="CA387" s="27">
        <v>0</v>
      </c>
      <c r="CB387" s="27">
        <f t="shared" si="2101"/>
        <v>1.0592999999999999</v>
      </c>
      <c r="CC387" s="27">
        <f t="shared" si="1910"/>
        <v>0.1036</v>
      </c>
      <c r="CD387" s="27">
        <f t="shared" si="2102"/>
        <v>1.1628999999999998</v>
      </c>
      <c r="CE387" s="28"/>
      <c r="CF387" s="29">
        <v>230.16990000000001</v>
      </c>
      <c r="CG387" s="27">
        <v>6.6199999999999995E-2</v>
      </c>
      <c r="CH387" s="27">
        <f t="shared" si="2103"/>
        <v>1.0592999999999999</v>
      </c>
      <c r="CI387" s="27">
        <f t="shared" si="1913"/>
        <v>1.6E-2</v>
      </c>
      <c r="CJ387" s="27">
        <f t="shared" si="2104"/>
        <v>1.0752999999999999</v>
      </c>
      <c r="CK387" s="28"/>
      <c r="CL387" s="126" t="s">
        <v>44</v>
      </c>
      <c r="CM387" s="126"/>
      <c r="CN387" s="126"/>
      <c r="CO387" s="126"/>
      <c r="CP387" s="81"/>
      <c r="CQ387" s="29">
        <v>2.1040999999999999</v>
      </c>
      <c r="CR387" s="27">
        <f t="shared" si="2105"/>
        <v>0</v>
      </c>
      <c r="CS387" s="27">
        <f t="shared" si="1916"/>
        <v>0.1026</v>
      </c>
      <c r="CT387" s="27">
        <f t="shared" si="2106"/>
        <v>0.1026</v>
      </c>
      <c r="CU387" s="28"/>
      <c r="CV387" s="126" t="s">
        <v>44</v>
      </c>
      <c r="CW387" s="126"/>
      <c r="CX387" s="126"/>
      <c r="CY387" s="126"/>
      <c r="CZ387" s="28"/>
      <c r="DA387" s="29">
        <v>6.0492999999999997</v>
      </c>
      <c r="DB387" s="27">
        <f t="shared" si="2107"/>
        <v>0</v>
      </c>
      <c r="DC387" s="29">
        <f t="shared" si="1919"/>
        <v>7.8299999999999995E-2</v>
      </c>
      <c r="DD387" s="27">
        <f t="shared" si="2108"/>
        <v>7.8299999999999995E-2</v>
      </c>
      <c r="DE387" s="27"/>
      <c r="DF387" s="126" t="s">
        <v>44</v>
      </c>
      <c r="DG387" s="126"/>
      <c r="DH387" s="126"/>
      <c r="DI387" s="126"/>
      <c r="DJ387" s="126"/>
      <c r="DK387" s="28"/>
      <c r="DL387" s="29">
        <v>22.4876</v>
      </c>
      <c r="DM387" s="27">
        <f t="shared" si="1921"/>
        <v>0</v>
      </c>
      <c r="DN387" s="27">
        <f t="shared" si="2109"/>
        <v>0</v>
      </c>
      <c r="DO387" s="27">
        <f t="shared" si="1923"/>
        <v>3.7999999999999999E-2</v>
      </c>
      <c r="DP387" s="27">
        <f t="shared" si="2110"/>
        <v>3.7999999999999999E-2</v>
      </c>
      <c r="DQ387" s="27"/>
      <c r="DR387" s="126" t="s">
        <v>44</v>
      </c>
      <c r="DS387" s="126"/>
      <c r="DT387" s="126"/>
      <c r="DU387" s="126"/>
      <c r="DV387" s="126"/>
      <c r="DW387" s="28"/>
      <c r="DX387" s="29">
        <v>122.9589</v>
      </c>
      <c r="DY387" s="27">
        <f t="shared" si="2111"/>
        <v>0</v>
      </c>
      <c r="DZ387" s="27">
        <f t="shared" si="2111"/>
        <v>0</v>
      </c>
      <c r="EA387" s="27">
        <f t="shared" si="1926"/>
        <v>2.3800000000000002E-2</v>
      </c>
      <c r="EB387" s="27">
        <f t="shared" si="2112"/>
        <v>2.3800000000000002E-2</v>
      </c>
      <c r="EC387" s="27"/>
      <c r="ED387" s="29">
        <v>979.11779999999999</v>
      </c>
      <c r="EE387" s="27">
        <v>4.2500000000000003E-2</v>
      </c>
      <c r="EF387" s="27">
        <v>0</v>
      </c>
      <c r="EG387" s="27">
        <v>4.7000000000000002E-3</v>
      </c>
      <c r="EH387" s="27">
        <f t="shared" si="2113"/>
        <v>4.7000000000000002E-3</v>
      </c>
      <c r="EI387" s="27"/>
      <c r="EJ387" s="127" t="s">
        <v>30</v>
      </c>
      <c r="EK387" s="127"/>
      <c r="EL387" s="127"/>
      <c r="EM387" s="127"/>
      <c r="EN387" s="127"/>
      <c r="EO387" s="31"/>
      <c r="EP387" s="29">
        <v>2.1040999999999999</v>
      </c>
      <c r="EQ387" s="27">
        <v>0</v>
      </c>
      <c r="ER387" s="27">
        <v>0</v>
      </c>
      <c r="ES387" s="27">
        <f t="shared" si="1928"/>
        <v>0.1026</v>
      </c>
      <c r="ET387" s="27">
        <f t="shared" si="2114"/>
        <v>0.1026</v>
      </c>
      <c r="EU387" s="31"/>
      <c r="EV387" s="29">
        <f t="shared" si="2115"/>
        <v>6.0492999999999997</v>
      </c>
      <c r="EW387" s="27">
        <v>0</v>
      </c>
      <c r="EX387" s="27">
        <v>0</v>
      </c>
      <c r="EY387" s="27">
        <f t="shared" si="1931"/>
        <v>7.8299999999999995E-2</v>
      </c>
      <c r="EZ387" s="27">
        <f t="shared" si="2116"/>
        <v>7.8299999999999995E-2</v>
      </c>
      <c r="FA387" s="31"/>
      <c r="FB387" s="29">
        <f t="shared" si="2117"/>
        <v>231.09040000000002</v>
      </c>
      <c r="FC387" s="27">
        <f t="shared" si="2118"/>
        <v>6.6199999999999995E-2</v>
      </c>
      <c r="FD387" s="27">
        <v>0</v>
      </c>
      <c r="FE387" s="27">
        <f t="shared" si="1935"/>
        <v>1.2699999999999999E-2</v>
      </c>
      <c r="FF387" s="27">
        <f t="shared" si="2119"/>
        <v>1.2699999999999999E-2</v>
      </c>
      <c r="FG387" s="31"/>
      <c r="FH387" s="29">
        <v>122.9589</v>
      </c>
      <c r="FI387" s="27">
        <v>0.1</v>
      </c>
      <c r="FJ387" s="27">
        <v>0</v>
      </c>
      <c r="FK387" s="27">
        <f t="shared" si="1937"/>
        <v>2.3800000000000002E-2</v>
      </c>
      <c r="FL387" s="27">
        <f t="shared" si="2120"/>
        <v>2.3800000000000002E-2</v>
      </c>
      <c r="FM387" s="31"/>
      <c r="FN387" s="32">
        <f t="shared" si="1939"/>
        <v>8</v>
      </c>
      <c r="FO387" s="32">
        <f t="shared" si="1940"/>
        <v>2022</v>
      </c>
    </row>
    <row r="388" spans="1:171" ht="15" x14ac:dyDescent="0.2">
      <c r="A388" s="51" t="str">
        <f t="shared" si="2086"/>
        <v>92022</v>
      </c>
      <c r="B388" s="32">
        <f t="shared" si="1976"/>
        <v>2022</v>
      </c>
      <c r="C388" s="32">
        <f t="shared" si="1977"/>
        <v>9</v>
      </c>
      <c r="D388" s="27"/>
      <c r="E388" s="29">
        <v>0.55889999999999995</v>
      </c>
      <c r="F388" s="52">
        <v>1.1402000000000001</v>
      </c>
      <c r="G388" s="27">
        <f t="shared" si="1886"/>
        <v>0.11509999999999999</v>
      </c>
      <c r="H388" s="27">
        <f t="shared" si="2087"/>
        <v>1.2553000000000001</v>
      </c>
      <c r="I388" s="27"/>
      <c r="J388" s="29">
        <v>0.55889999999999995</v>
      </c>
      <c r="K388" s="27">
        <f t="shared" si="2088"/>
        <v>1.1402000000000001</v>
      </c>
      <c r="L388" s="27">
        <f t="shared" si="1889"/>
        <v>0.11509999999999999</v>
      </c>
      <c r="M388" s="27">
        <f t="shared" si="2089"/>
        <v>1.2553000000000001</v>
      </c>
      <c r="N388" s="27"/>
      <c r="O388" s="29">
        <v>0.98629999999999995</v>
      </c>
      <c r="P388" s="27">
        <f t="shared" si="2090"/>
        <v>1.1402000000000001</v>
      </c>
      <c r="Q388" s="27">
        <f t="shared" si="1892"/>
        <v>0.1288</v>
      </c>
      <c r="R388" s="27">
        <f t="shared" si="2091"/>
        <v>1.2690000000000001</v>
      </c>
      <c r="S388" s="27"/>
      <c r="T388" s="29">
        <v>4.9314999999999998</v>
      </c>
      <c r="U388" s="27">
        <f t="shared" si="2092"/>
        <v>1.1402000000000001</v>
      </c>
      <c r="V388" s="27">
        <f t="shared" si="1895"/>
        <v>0.1045</v>
      </c>
      <c r="W388" s="27">
        <f t="shared" si="2093"/>
        <v>1.2447000000000001</v>
      </c>
      <c r="X388" s="27"/>
      <c r="Y388" s="29">
        <v>21.5671</v>
      </c>
      <c r="Z388" s="27">
        <v>0.14749999999999999</v>
      </c>
      <c r="AA388" s="27">
        <f t="shared" si="2094"/>
        <v>1.1402000000000001</v>
      </c>
      <c r="AB388" s="27">
        <f t="shared" si="1898"/>
        <v>6.4199999999999993E-2</v>
      </c>
      <c r="AC388" s="27">
        <f t="shared" si="2095"/>
        <v>1.2044000000000001</v>
      </c>
      <c r="AD388" s="27"/>
      <c r="AE388" s="29">
        <v>5.1288</v>
      </c>
      <c r="AF388" s="52">
        <f>F388</f>
        <v>1.1402000000000001</v>
      </c>
      <c r="AG388" s="27">
        <f t="shared" si="1900"/>
        <v>0.1036</v>
      </c>
      <c r="AH388" s="27">
        <f t="shared" si="2096"/>
        <v>1.2438</v>
      </c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9">
        <v>21.5671</v>
      </c>
      <c r="BC388" s="27">
        <f t="shared" si="1902"/>
        <v>0.14749999999999999</v>
      </c>
      <c r="BD388" s="27">
        <f t="shared" si="1903"/>
        <v>1.1402000000000001</v>
      </c>
      <c r="BE388" s="27">
        <f t="shared" si="1904"/>
        <v>6.3299999999999995E-2</v>
      </c>
      <c r="BF388" s="27">
        <f t="shared" si="2097"/>
        <v>1.2035</v>
      </c>
      <c r="BG388" s="27"/>
      <c r="BH388" s="29">
        <v>122.0384</v>
      </c>
      <c r="BI388" s="27">
        <v>0.1</v>
      </c>
      <c r="BJ388" s="27">
        <f t="shared" si="2098"/>
        <v>1.1402000000000001</v>
      </c>
      <c r="BK388" s="27">
        <f t="shared" si="1907"/>
        <v>4.9099999999999998E-2</v>
      </c>
      <c r="BL388" s="27">
        <f t="shared" si="2099"/>
        <v>1.1893</v>
      </c>
      <c r="BM388" s="27"/>
      <c r="BN388" s="29">
        <v>978.19730000000004</v>
      </c>
      <c r="BO388" s="27">
        <v>4.2500000000000003E-2</v>
      </c>
      <c r="BP388" s="27">
        <f t="shared" si="1991"/>
        <v>1.1402000000000001</v>
      </c>
      <c r="BQ388" s="27">
        <v>8.0000000000000002E-3</v>
      </c>
      <c r="BR388" s="27">
        <f t="shared" si="2100"/>
        <v>1.1482000000000001</v>
      </c>
      <c r="BS388" s="27"/>
      <c r="BT388" s="127" t="s">
        <v>30</v>
      </c>
      <c r="BU388" s="127"/>
      <c r="BV388" s="127"/>
      <c r="BW388" s="127"/>
      <c r="BX388" s="127"/>
      <c r="BY388" s="31"/>
      <c r="BZ388" s="29">
        <v>5.1288</v>
      </c>
      <c r="CA388" s="27">
        <v>0</v>
      </c>
      <c r="CB388" s="27">
        <f t="shared" si="2101"/>
        <v>1.1402000000000001</v>
      </c>
      <c r="CC388" s="27">
        <f t="shared" si="1910"/>
        <v>0.1036</v>
      </c>
      <c r="CD388" s="27">
        <f t="shared" si="2102"/>
        <v>1.2438</v>
      </c>
      <c r="CE388" s="28"/>
      <c r="CF388" s="29">
        <v>230.16990000000001</v>
      </c>
      <c r="CG388" s="27">
        <v>6.6199999999999995E-2</v>
      </c>
      <c r="CH388" s="27">
        <f t="shared" si="2103"/>
        <v>1.1402000000000001</v>
      </c>
      <c r="CI388" s="27">
        <f t="shared" si="1913"/>
        <v>1.6E-2</v>
      </c>
      <c r="CJ388" s="27">
        <f t="shared" si="2104"/>
        <v>1.1562000000000001</v>
      </c>
      <c r="CK388" s="28"/>
      <c r="CL388" s="126" t="s">
        <v>44</v>
      </c>
      <c r="CM388" s="126"/>
      <c r="CN388" s="126"/>
      <c r="CO388" s="126"/>
      <c r="CP388" s="81"/>
      <c r="CQ388" s="29">
        <v>2.1040999999999999</v>
      </c>
      <c r="CR388" s="27">
        <f t="shared" si="2105"/>
        <v>0</v>
      </c>
      <c r="CS388" s="27">
        <f t="shared" si="1916"/>
        <v>0.1026</v>
      </c>
      <c r="CT388" s="27">
        <f t="shared" si="2106"/>
        <v>0.1026</v>
      </c>
      <c r="CU388" s="28"/>
      <c r="CV388" s="126" t="s">
        <v>44</v>
      </c>
      <c r="CW388" s="126"/>
      <c r="CX388" s="126"/>
      <c r="CY388" s="126"/>
      <c r="CZ388" s="28"/>
      <c r="DA388" s="29">
        <v>6.0492999999999997</v>
      </c>
      <c r="DB388" s="27">
        <f t="shared" si="2107"/>
        <v>0</v>
      </c>
      <c r="DC388" s="29">
        <f t="shared" si="1919"/>
        <v>7.8299999999999995E-2</v>
      </c>
      <c r="DD388" s="27">
        <f t="shared" si="2108"/>
        <v>7.8299999999999995E-2</v>
      </c>
      <c r="DE388" s="27"/>
      <c r="DF388" s="126" t="s">
        <v>44</v>
      </c>
      <c r="DG388" s="126"/>
      <c r="DH388" s="126"/>
      <c r="DI388" s="126"/>
      <c r="DJ388" s="126"/>
      <c r="DK388" s="28"/>
      <c r="DL388" s="29">
        <v>22.4876</v>
      </c>
      <c r="DM388" s="27">
        <f t="shared" si="1921"/>
        <v>0.14749999999999999</v>
      </c>
      <c r="DN388" s="27">
        <f t="shared" si="2109"/>
        <v>0</v>
      </c>
      <c r="DO388" s="27">
        <f t="shared" si="1923"/>
        <v>3.7999999999999999E-2</v>
      </c>
      <c r="DP388" s="27">
        <f t="shared" si="2110"/>
        <v>3.7999999999999999E-2</v>
      </c>
      <c r="DQ388" s="27"/>
      <c r="DR388" s="126" t="s">
        <v>44</v>
      </c>
      <c r="DS388" s="126"/>
      <c r="DT388" s="126"/>
      <c r="DU388" s="126"/>
      <c r="DV388" s="126"/>
      <c r="DW388" s="28"/>
      <c r="DX388" s="29">
        <v>122.9589</v>
      </c>
      <c r="DY388" s="27">
        <f t="shared" si="2111"/>
        <v>0</v>
      </c>
      <c r="DZ388" s="27">
        <f t="shared" si="2111"/>
        <v>0</v>
      </c>
      <c r="EA388" s="27">
        <f t="shared" si="1926"/>
        <v>2.3800000000000002E-2</v>
      </c>
      <c r="EB388" s="27">
        <f t="shared" si="2112"/>
        <v>2.3800000000000002E-2</v>
      </c>
      <c r="EC388" s="27"/>
      <c r="ED388" s="29">
        <v>979.11779999999999</v>
      </c>
      <c r="EE388" s="27">
        <v>4.2500000000000003E-2</v>
      </c>
      <c r="EF388" s="27">
        <v>0</v>
      </c>
      <c r="EG388" s="27">
        <v>4.7000000000000002E-3</v>
      </c>
      <c r="EH388" s="27">
        <f t="shared" si="2113"/>
        <v>4.7000000000000002E-3</v>
      </c>
      <c r="EI388" s="27"/>
      <c r="EJ388" s="127" t="s">
        <v>30</v>
      </c>
      <c r="EK388" s="127"/>
      <c r="EL388" s="127"/>
      <c r="EM388" s="127"/>
      <c r="EN388" s="127"/>
      <c r="EO388" s="31"/>
      <c r="EP388" s="29">
        <v>2.1040999999999999</v>
      </c>
      <c r="EQ388" s="27">
        <v>0</v>
      </c>
      <c r="ER388" s="27">
        <v>0</v>
      </c>
      <c r="ES388" s="27">
        <f t="shared" si="1928"/>
        <v>0.1026</v>
      </c>
      <c r="ET388" s="27">
        <f t="shared" si="2114"/>
        <v>0.1026</v>
      </c>
      <c r="EU388" s="31"/>
      <c r="EV388" s="29">
        <f t="shared" si="2115"/>
        <v>6.0492999999999997</v>
      </c>
      <c r="EW388" s="27">
        <v>0</v>
      </c>
      <c r="EX388" s="27">
        <v>0</v>
      </c>
      <c r="EY388" s="27">
        <f t="shared" si="1931"/>
        <v>7.8299999999999995E-2</v>
      </c>
      <c r="EZ388" s="27">
        <f t="shared" si="2116"/>
        <v>7.8299999999999995E-2</v>
      </c>
      <c r="FA388" s="31"/>
      <c r="FB388" s="29">
        <f t="shared" si="2117"/>
        <v>231.09040000000002</v>
      </c>
      <c r="FC388" s="27">
        <f t="shared" si="2118"/>
        <v>6.6199999999999995E-2</v>
      </c>
      <c r="FD388" s="27">
        <v>0</v>
      </c>
      <c r="FE388" s="27">
        <f t="shared" si="1935"/>
        <v>1.2699999999999999E-2</v>
      </c>
      <c r="FF388" s="27">
        <f t="shared" si="2119"/>
        <v>1.2699999999999999E-2</v>
      </c>
      <c r="FG388" s="31"/>
      <c r="FH388" s="29">
        <v>122.9589</v>
      </c>
      <c r="FI388" s="27">
        <v>0.1</v>
      </c>
      <c r="FJ388" s="27">
        <v>0</v>
      </c>
      <c r="FK388" s="27">
        <f t="shared" si="1937"/>
        <v>2.3800000000000002E-2</v>
      </c>
      <c r="FL388" s="27">
        <f t="shared" si="2120"/>
        <v>2.3800000000000002E-2</v>
      </c>
      <c r="FM388" s="31"/>
      <c r="FN388" s="32">
        <f t="shared" si="1939"/>
        <v>9</v>
      </c>
      <c r="FO388" s="32">
        <f t="shared" si="1940"/>
        <v>2022</v>
      </c>
    </row>
    <row r="389" spans="1:171" ht="15" x14ac:dyDescent="0.2">
      <c r="A389" s="51" t="str">
        <f t="shared" si="2086"/>
        <v>102022</v>
      </c>
      <c r="B389" s="32">
        <f t="shared" si="1976"/>
        <v>2022</v>
      </c>
      <c r="C389" s="32">
        <f t="shared" si="1977"/>
        <v>10</v>
      </c>
      <c r="D389" s="27"/>
      <c r="E389" s="29">
        <v>0.55889999999999995</v>
      </c>
      <c r="F389" s="52">
        <v>0.52129999999999999</v>
      </c>
      <c r="G389" s="27">
        <f t="shared" si="1886"/>
        <v>0.11509999999999999</v>
      </c>
      <c r="H389" s="27">
        <f t="shared" si="2087"/>
        <v>0.63639999999999997</v>
      </c>
      <c r="I389" s="27"/>
      <c r="J389" s="29">
        <v>0.55889999999999995</v>
      </c>
      <c r="K389" s="27">
        <f t="shared" si="2088"/>
        <v>0.52129999999999999</v>
      </c>
      <c r="L389" s="27">
        <f t="shared" si="1889"/>
        <v>0.11509999999999999</v>
      </c>
      <c r="M389" s="27">
        <f t="shared" si="2089"/>
        <v>0.63639999999999997</v>
      </c>
      <c r="N389" s="27"/>
      <c r="O389" s="29">
        <v>0.98629999999999995</v>
      </c>
      <c r="P389" s="27">
        <f t="shared" si="2090"/>
        <v>0.52129999999999999</v>
      </c>
      <c r="Q389" s="27">
        <f t="shared" si="1892"/>
        <v>0.1288</v>
      </c>
      <c r="R389" s="27">
        <f t="shared" si="2091"/>
        <v>0.65010000000000001</v>
      </c>
      <c r="S389" s="27"/>
      <c r="T389" s="29">
        <v>4.9314999999999998</v>
      </c>
      <c r="U389" s="27">
        <f t="shared" si="2092"/>
        <v>0.52129999999999999</v>
      </c>
      <c r="V389" s="27">
        <f t="shared" si="1895"/>
        <v>0.1045</v>
      </c>
      <c r="W389" s="27">
        <f t="shared" si="2093"/>
        <v>0.62580000000000002</v>
      </c>
      <c r="X389" s="27"/>
      <c r="Y389" s="29">
        <v>21.5671</v>
      </c>
      <c r="Z389" s="27">
        <v>0.14749999999999999</v>
      </c>
      <c r="AA389" s="27">
        <f t="shared" si="2094"/>
        <v>0.52129999999999999</v>
      </c>
      <c r="AB389" s="27">
        <f t="shared" si="1898"/>
        <v>6.4199999999999993E-2</v>
      </c>
      <c r="AC389" s="27">
        <f t="shared" si="2095"/>
        <v>0.58550000000000002</v>
      </c>
      <c r="AD389" s="27"/>
      <c r="AE389" s="29">
        <v>5.1288</v>
      </c>
      <c r="AF389" s="52">
        <f>F389</f>
        <v>0.52129999999999999</v>
      </c>
      <c r="AG389" s="27">
        <f t="shared" si="1900"/>
        <v>0.1036</v>
      </c>
      <c r="AH389" s="27">
        <f t="shared" si="2096"/>
        <v>0.62490000000000001</v>
      </c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9">
        <v>21.5671</v>
      </c>
      <c r="BC389" s="27">
        <f t="shared" si="1902"/>
        <v>0.14749999999999999</v>
      </c>
      <c r="BD389" s="27">
        <f t="shared" si="1903"/>
        <v>0.52129999999999999</v>
      </c>
      <c r="BE389" s="27">
        <f t="shared" si="1904"/>
        <v>6.3299999999999995E-2</v>
      </c>
      <c r="BF389" s="27">
        <f t="shared" si="2097"/>
        <v>0.58460000000000001</v>
      </c>
      <c r="BG389" s="27"/>
      <c r="BH389" s="29">
        <v>122.0384</v>
      </c>
      <c r="BI389" s="27">
        <v>0.1</v>
      </c>
      <c r="BJ389" s="27">
        <f t="shared" si="2098"/>
        <v>0.52129999999999999</v>
      </c>
      <c r="BK389" s="27">
        <f t="shared" si="1907"/>
        <v>4.9099999999999998E-2</v>
      </c>
      <c r="BL389" s="27">
        <f t="shared" si="2099"/>
        <v>0.57040000000000002</v>
      </c>
      <c r="BM389" s="27"/>
      <c r="BN389" s="29">
        <v>978.19730000000004</v>
      </c>
      <c r="BO389" s="27">
        <v>4.2500000000000003E-2</v>
      </c>
      <c r="BP389" s="27">
        <f t="shared" si="1991"/>
        <v>0.52129999999999999</v>
      </c>
      <c r="BQ389" s="27">
        <v>8.0000000000000002E-3</v>
      </c>
      <c r="BR389" s="27">
        <f t="shared" si="2100"/>
        <v>0.52929999999999999</v>
      </c>
      <c r="BS389" s="27"/>
      <c r="BT389" s="127" t="s">
        <v>30</v>
      </c>
      <c r="BU389" s="127"/>
      <c r="BV389" s="127"/>
      <c r="BW389" s="127"/>
      <c r="BX389" s="127"/>
      <c r="BY389" s="31"/>
      <c r="BZ389" s="29">
        <v>5.1288</v>
      </c>
      <c r="CA389" s="27">
        <v>0</v>
      </c>
      <c r="CB389" s="27">
        <f t="shared" si="2101"/>
        <v>0.52129999999999999</v>
      </c>
      <c r="CC389" s="27">
        <f t="shared" si="1910"/>
        <v>0.1036</v>
      </c>
      <c r="CD389" s="27">
        <f t="shared" si="2102"/>
        <v>0.62490000000000001</v>
      </c>
      <c r="CE389" s="28"/>
      <c r="CF389" s="29">
        <v>230.16990000000001</v>
      </c>
      <c r="CG389" s="27">
        <v>6.6199999999999995E-2</v>
      </c>
      <c r="CH389" s="27">
        <f t="shared" si="2103"/>
        <v>0.52129999999999999</v>
      </c>
      <c r="CI389" s="27">
        <f t="shared" si="1913"/>
        <v>1.6E-2</v>
      </c>
      <c r="CJ389" s="27">
        <f t="shared" si="2104"/>
        <v>0.5373</v>
      </c>
      <c r="CK389" s="28"/>
      <c r="CL389" s="126" t="s">
        <v>44</v>
      </c>
      <c r="CM389" s="126"/>
      <c r="CN389" s="126"/>
      <c r="CO389" s="126"/>
      <c r="CP389" s="81"/>
      <c r="CQ389" s="29">
        <v>2.1040999999999999</v>
      </c>
      <c r="CR389" s="27">
        <f t="shared" si="2105"/>
        <v>0</v>
      </c>
      <c r="CS389" s="27">
        <f t="shared" si="1916"/>
        <v>0.1026</v>
      </c>
      <c r="CT389" s="27">
        <f t="shared" si="2106"/>
        <v>0.1026</v>
      </c>
      <c r="CU389" s="28"/>
      <c r="CV389" s="126" t="s">
        <v>44</v>
      </c>
      <c r="CW389" s="126"/>
      <c r="CX389" s="126"/>
      <c r="CY389" s="126"/>
      <c r="CZ389" s="28"/>
      <c r="DA389" s="29">
        <v>6.0492999999999997</v>
      </c>
      <c r="DB389" s="27">
        <f t="shared" si="2107"/>
        <v>0</v>
      </c>
      <c r="DC389" s="29">
        <f t="shared" si="1919"/>
        <v>7.8299999999999995E-2</v>
      </c>
      <c r="DD389" s="27">
        <f t="shared" si="2108"/>
        <v>7.8299999999999995E-2</v>
      </c>
      <c r="DE389" s="27"/>
      <c r="DF389" s="126" t="s">
        <v>44</v>
      </c>
      <c r="DG389" s="126"/>
      <c r="DH389" s="126"/>
      <c r="DI389" s="126"/>
      <c r="DJ389" s="126"/>
      <c r="DK389" s="28"/>
      <c r="DL389" s="29">
        <v>22.4876</v>
      </c>
      <c r="DM389" s="27">
        <f t="shared" si="1921"/>
        <v>0</v>
      </c>
      <c r="DN389" s="27">
        <f t="shared" si="2109"/>
        <v>0</v>
      </c>
      <c r="DO389" s="27">
        <f t="shared" si="1923"/>
        <v>3.7999999999999999E-2</v>
      </c>
      <c r="DP389" s="27">
        <f t="shared" si="2110"/>
        <v>3.7999999999999999E-2</v>
      </c>
      <c r="DQ389" s="27"/>
      <c r="DR389" s="126" t="s">
        <v>44</v>
      </c>
      <c r="DS389" s="126"/>
      <c r="DT389" s="126"/>
      <c r="DU389" s="126"/>
      <c r="DV389" s="126"/>
      <c r="DW389" s="28"/>
      <c r="DX389" s="29">
        <v>122.9589</v>
      </c>
      <c r="DY389" s="27">
        <f t="shared" ref="DY389:DZ391" si="2121">+DS389</f>
        <v>0</v>
      </c>
      <c r="DZ389" s="27">
        <f t="shared" si="2121"/>
        <v>0</v>
      </c>
      <c r="EA389" s="27">
        <f t="shared" si="1926"/>
        <v>2.3800000000000002E-2</v>
      </c>
      <c r="EB389" s="27">
        <f t="shared" si="2112"/>
        <v>2.3800000000000002E-2</v>
      </c>
      <c r="EC389" s="27"/>
      <c r="ED389" s="29">
        <v>979.11779999999999</v>
      </c>
      <c r="EE389" s="27">
        <v>4.2500000000000003E-2</v>
      </c>
      <c r="EF389" s="27">
        <v>0</v>
      </c>
      <c r="EG389" s="27">
        <v>4.7000000000000002E-3</v>
      </c>
      <c r="EH389" s="27">
        <f t="shared" si="2113"/>
        <v>4.7000000000000002E-3</v>
      </c>
      <c r="EI389" s="27"/>
      <c r="EJ389" s="127" t="s">
        <v>30</v>
      </c>
      <c r="EK389" s="127"/>
      <c r="EL389" s="127"/>
      <c r="EM389" s="127"/>
      <c r="EN389" s="127"/>
      <c r="EO389" s="31"/>
      <c r="EP389" s="29">
        <v>2.1040999999999999</v>
      </c>
      <c r="EQ389" s="27">
        <v>0</v>
      </c>
      <c r="ER389" s="27">
        <v>0</v>
      </c>
      <c r="ES389" s="27">
        <f t="shared" si="1928"/>
        <v>0.1026</v>
      </c>
      <c r="ET389" s="27">
        <f t="shared" si="2114"/>
        <v>0.1026</v>
      </c>
      <c r="EU389" s="31"/>
      <c r="EV389" s="29">
        <f t="shared" si="2115"/>
        <v>6.0492999999999997</v>
      </c>
      <c r="EW389" s="27">
        <v>0</v>
      </c>
      <c r="EX389" s="27">
        <v>0</v>
      </c>
      <c r="EY389" s="27">
        <f t="shared" si="1931"/>
        <v>7.8299999999999995E-2</v>
      </c>
      <c r="EZ389" s="27">
        <f t="shared" si="2116"/>
        <v>7.8299999999999995E-2</v>
      </c>
      <c r="FA389" s="31"/>
      <c r="FB389" s="29">
        <f t="shared" si="2117"/>
        <v>231.09040000000002</v>
      </c>
      <c r="FC389" s="27">
        <f t="shared" si="2118"/>
        <v>6.6199999999999995E-2</v>
      </c>
      <c r="FD389" s="27">
        <v>0</v>
      </c>
      <c r="FE389" s="27">
        <f t="shared" si="1935"/>
        <v>1.2699999999999999E-2</v>
      </c>
      <c r="FF389" s="27">
        <f t="shared" si="2119"/>
        <v>1.2699999999999999E-2</v>
      </c>
      <c r="FG389" s="31"/>
      <c r="FH389" s="29">
        <v>122.9589</v>
      </c>
      <c r="FI389" s="27">
        <v>0.1</v>
      </c>
      <c r="FJ389" s="27">
        <v>0</v>
      </c>
      <c r="FK389" s="27">
        <f t="shared" si="1937"/>
        <v>2.3800000000000002E-2</v>
      </c>
      <c r="FL389" s="27">
        <f t="shared" si="2120"/>
        <v>2.3800000000000002E-2</v>
      </c>
      <c r="FM389" s="31"/>
      <c r="FN389" s="32">
        <f t="shared" si="1939"/>
        <v>10</v>
      </c>
      <c r="FO389" s="32">
        <f t="shared" si="1940"/>
        <v>2022</v>
      </c>
    </row>
    <row r="390" spans="1:171" ht="15" x14ac:dyDescent="0.2">
      <c r="A390" s="51" t="str">
        <f t="shared" si="2086"/>
        <v>112022</v>
      </c>
      <c r="B390" s="32">
        <f t="shared" si="1976"/>
        <v>2022</v>
      </c>
      <c r="C390" s="32">
        <f t="shared" si="1977"/>
        <v>11</v>
      </c>
      <c r="D390" s="27"/>
      <c r="E390" s="29">
        <v>0.55889999999999995</v>
      </c>
      <c r="F390" s="52">
        <v>0.75609999999999999</v>
      </c>
      <c r="G390" s="27">
        <f t="shared" si="1886"/>
        <v>0.11509999999999999</v>
      </c>
      <c r="H390" s="27">
        <f t="shared" si="2087"/>
        <v>0.87119999999999997</v>
      </c>
      <c r="I390" s="27"/>
      <c r="J390" s="29">
        <v>0.55889999999999995</v>
      </c>
      <c r="K390" s="27">
        <f t="shared" si="2088"/>
        <v>0.75609999999999999</v>
      </c>
      <c r="L390" s="27">
        <f t="shared" si="1889"/>
        <v>0.11509999999999999</v>
      </c>
      <c r="M390" s="27">
        <f t="shared" si="2089"/>
        <v>0.87119999999999997</v>
      </c>
      <c r="N390" s="27"/>
      <c r="O390" s="29">
        <v>0.98629999999999995</v>
      </c>
      <c r="P390" s="27">
        <f t="shared" si="2090"/>
        <v>0.75609999999999999</v>
      </c>
      <c r="Q390" s="27">
        <f t="shared" si="1892"/>
        <v>0.1288</v>
      </c>
      <c r="R390" s="27">
        <f t="shared" si="2091"/>
        <v>0.88490000000000002</v>
      </c>
      <c r="S390" s="27"/>
      <c r="T390" s="29">
        <v>4.9314999999999998</v>
      </c>
      <c r="U390" s="27">
        <f t="shared" si="2092"/>
        <v>0.75609999999999999</v>
      </c>
      <c r="V390" s="27">
        <f t="shared" si="1895"/>
        <v>0.1045</v>
      </c>
      <c r="W390" s="27">
        <f t="shared" si="2093"/>
        <v>0.86060000000000003</v>
      </c>
      <c r="X390" s="27"/>
      <c r="Y390" s="29">
        <v>21.5671</v>
      </c>
      <c r="Z390" s="27">
        <v>0.14749999999999999</v>
      </c>
      <c r="AA390" s="27">
        <f t="shared" si="2094"/>
        <v>0.75609999999999999</v>
      </c>
      <c r="AB390" s="27">
        <f t="shared" si="1898"/>
        <v>6.4199999999999993E-2</v>
      </c>
      <c r="AC390" s="27">
        <f t="shared" si="2095"/>
        <v>0.82030000000000003</v>
      </c>
      <c r="AD390" s="27"/>
      <c r="AE390" s="29">
        <v>5.1288</v>
      </c>
      <c r="AF390" s="52">
        <v>0.60089999999999999</v>
      </c>
      <c r="AG390" s="27">
        <f t="shared" si="1900"/>
        <v>0.1036</v>
      </c>
      <c r="AH390" s="27">
        <f t="shared" si="2096"/>
        <v>0.70450000000000002</v>
      </c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9">
        <v>21.5671</v>
      </c>
      <c r="BC390" s="27">
        <f t="shared" si="1902"/>
        <v>0.14749999999999999</v>
      </c>
      <c r="BD390" s="27">
        <f t="shared" si="1903"/>
        <v>0.60089999999999999</v>
      </c>
      <c r="BE390" s="27">
        <f t="shared" si="1904"/>
        <v>6.3299999999999995E-2</v>
      </c>
      <c r="BF390" s="27">
        <f t="shared" si="2097"/>
        <v>0.66420000000000001</v>
      </c>
      <c r="BG390" s="27"/>
      <c r="BH390" s="29">
        <v>122.0384</v>
      </c>
      <c r="BI390" s="27">
        <v>0.1</v>
      </c>
      <c r="BJ390" s="27">
        <f t="shared" si="2098"/>
        <v>0.60089999999999999</v>
      </c>
      <c r="BK390" s="27">
        <f t="shared" si="1907"/>
        <v>4.9099999999999998E-2</v>
      </c>
      <c r="BL390" s="27">
        <f t="shared" si="2099"/>
        <v>0.65</v>
      </c>
      <c r="BM390" s="27"/>
      <c r="BN390" s="29">
        <v>978.19730000000004</v>
      </c>
      <c r="BO390" s="27">
        <v>4.2500000000000003E-2</v>
      </c>
      <c r="BP390" s="27">
        <f t="shared" si="1991"/>
        <v>0.60089999999999999</v>
      </c>
      <c r="BQ390" s="27">
        <v>8.0000000000000002E-3</v>
      </c>
      <c r="BR390" s="27">
        <f t="shared" si="2100"/>
        <v>0.6089</v>
      </c>
      <c r="BS390" s="27"/>
      <c r="BT390" s="127" t="s">
        <v>30</v>
      </c>
      <c r="BU390" s="127"/>
      <c r="BV390" s="127"/>
      <c r="BW390" s="127"/>
      <c r="BX390" s="127"/>
      <c r="BY390" s="31"/>
      <c r="BZ390" s="29">
        <v>5.1288</v>
      </c>
      <c r="CA390" s="27">
        <v>0</v>
      </c>
      <c r="CB390" s="27">
        <f t="shared" si="2101"/>
        <v>0.60089999999999999</v>
      </c>
      <c r="CC390" s="27">
        <f t="shared" si="1910"/>
        <v>0.1036</v>
      </c>
      <c r="CD390" s="27">
        <f t="shared" si="2102"/>
        <v>0.70450000000000002</v>
      </c>
      <c r="CE390" s="28"/>
      <c r="CF390" s="29">
        <v>230.16990000000001</v>
      </c>
      <c r="CG390" s="27">
        <v>6.6199999999999995E-2</v>
      </c>
      <c r="CH390" s="27">
        <f t="shared" si="2103"/>
        <v>0.60089999999999999</v>
      </c>
      <c r="CI390" s="27">
        <f t="shared" si="1913"/>
        <v>1.6E-2</v>
      </c>
      <c r="CJ390" s="27">
        <f t="shared" si="2104"/>
        <v>0.6169</v>
      </c>
      <c r="CK390" s="28"/>
      <c r="CL390" s="126" t="s">
        <v>44</v>
      </c>
      <c r="CM390" s="126"/>
      <c r="CN390" s="126"/>
      <c r="CO390" s="126"/>
      <c r="CP390" s="81"/>
      <c r="CQ390" s="29">
        <v>2.1040999999999999</v>
      </c>
      <c r="CR390" s="27">
        <f t="shared" si="2105"/>
        <v>0</v>
      </c>
      <c r="CS390" s="27">
        <f t="shared" si="1916"/>
        <v>0.1026</v>
      </c>
      <c r="CT390" s="27">
        <f t="shared" si="2106"/>
        <v>0.1026</v>
      </c>
      <c r="CU390" s="28"/>
      <c r="CV390" s="126" t="s">
        <v>44</v>
      </c>
      <c r="CW390" s="126"/>
      <c r="CX390" s="126"/>
      <c r="CY390" s="126"/>
      <c r="CZ390" s="28"/>
      <c r="DA390" s="29">
        <v>6.0492999999999997</v>
      </c>
      <c r="DB390" s="27">
        <f t="shared" si="2107"/>
        <v>0</v>
      </c>
      <c r="DC390" s="29">
        <f t="shared" si="1919"/>
        <v>7.8299999999999995E-2</v>
      </c>
      <c r="DD390" s="27">
        <f t="shared" si="2108"/>
        <v>7.8299999999999995E-2</v>
      </c>
      <c r="DE390" s="27"/>
      <c r="DF390" s="126" t="s">
        <v>44</v>
      </c>
      <c r="DG390" s="126"/>
      <c r="DH390" s="126"/>
      <c r="DI390" s="126"/>
      <c r="DJ390" s="126"/>
      <c r="DK390" s="28"/>
      <c r="DL390" s="29">
        <v>22.4876</v>
      </c>
      <c r="DM390" s="27">
        <f t="shared" si="1921"/>
        <v>0.14749999999999999</v>
      </c>
      <c r="DN390" s="27">
        <f t="shared" si="2109"/>
        <v>0</v>
      </c>
      <c r="DO390" s="27">
        <f t="shared" si="1923"/>
        <v>3.7999999999999999E-2</v>
      </c>
      <c r="DP390" s="27">
        <f t="shared" si="2110"/>
        <v>3.7999999999999999E-2</v>
      </c>
      <c r="DQ390" s="27"/>
      <c r="DR390" s="126" t="s">
        <v>44</v>
      </c>
      <c r="DS390" s="126"/>
      <c r="DT390" s="126"/>
      <c r="DU390" s="126"/>
      <c r="DV390" s="126"/>
      <c r="DW390" s="28"/>
      <c r="DX390" s="29">
        <v>122.9589</v>
      </c>
      <c r="DY390" s="27">
        <f t="shared" si="2121"/>
        <v>0</v>
      </c>
      <c r="DZ390" s="27">
        <f t="shared" si="2121"/>
        <v>0</v>
      </c>
      <c r="EA390" s="27">
        <f t="shared" si="1926"/>
        <v>2.3800000000000002E-2</v>
      </c>
      <c r="EB390" s="27">
        <f t="shared" si="2112"/>
        <v>2.3800000000000002E-2</v>
      </c>
      <c r="EC390" s="27"/>
      <c r="ED390" s="29">
        <v>979.11779999999999</v>
      </c>
      <c r="EE390" s="27">
        <v>4.2500000000000003E-2</v>
      </c>
      <c r="EF390" s="27">
        <v>0</v>
      </c>
      <c r="EG390" s="27">
        <v>4.7000000000000002E-3</v>
      </c>
      <c r="EH390" s="27">
        <f t="shared" si="2113"/>
        <v>4.7000000000000002E-3</v>
      </c>
      <c r="EI390" s="27"/>
      <c r="EJ390" s="127" t="s">
        <v>30</v>
      </c>
      <c r="EK390" s="127"/>
      <c r="EL390" s="127"/>
      <c r="EM390" s="127"/>
      <c r="EN390" s="127"/>
      <c r="EO390" s="31"/>
      <c r="EP390" s="29">
        <v>2.1040999999999999</v>
      </c>
      <c r="EQ390" s="27">
        <v>0</v>
      </c>
      <c r="ER390" s="27">
        <v>0</v>
      </c>
      <c r="ES390" s="27">
        <f t="shared" si="1928"/>
        <v>0.1026</v>
      </c>
      <c r="ET390" s="27">
        <f t="shared" si="2114"/>
        <v>0.1026</v>
      </c>
      <c r="EU390" s="31"/>
      <c r="EV390" s="29">
        <f t="shared" si="2115"/>
        <v>6.0492999999999997</v>
      </c>
      <c r="EW390" s="27">
        <v>0</v>
      </c>
      <c r="EX390" s="27">
        <v>0</v>
      </c>
      <c r="EY390" s="27">
        <f t="shared" si="1931"/>
        <v>7.8299999999999995E-2</v>
      </c>
      <c r="EZ390" s="27">
        <f t="shared" si="2116"/>
        <v>7.8299999999999995E-2</v>
      </c>
      <c r="FA390" s="31"/>
      <c r="FB390" s="29">
        <f t="shared" si="2117"/>
        <v>231.09040000000002</v>
      </c>
      <c r="FC390" s="27">
        <f t="shared" si="2118"/>
        <v>6.6199999999999995E-2</v>
      </c>
      <c r="FD390" s="27">
        <v>0</v>
      </c>
      <c r="FE390" s="27">
        <f t="shared" si="1935"/>
        <v>1.2699999999999999E-2</v>
      </c>
      <c r="FF390" s="27">
        <f t="shared" si="2119"/>
        <v>1.2699999999999999E-2</v>
      </c>
      <c r="FG390" s="31"/>
      <c r="FH390" s="29">
        <v>122.9589</v>
      </c>
      <c r="FI390" s="27">
        <v>0.1</v>
      </c>
      <c r="FJ390" s="27">
        <v>0</v>
      </c>
      <c r="FK390" s="27">
        <f t="shared" si="1937"/>
        <v>2.3800000000000002E-2</v>
      </c>
      <c r="FL390" s="27">
        <f t="shared" si="2120"/>
        <v>2.3800000000000002E-2</v>
      </c>
      <c r="FM390" s="31"/>
      <c r="FN390" s="32">
        <f t="shared" si="1939"/>
        <v>11</v>
      </c>
      <c r="FO390" s="32">
        <f t="shared" si="1940"/>
        <v>2022</v>
      </c>
    </row>
    <row r="391" spans="1:171" ht="15" x14ac:dyDescent="0.2">
      <c r="A391" s="51" t="str">
        <f>CONCATENATE(C391,B391)</f>
        <v>122022</v>
      </c>
      <c r="B391" s="32">
        <f t="shared" si="1976"/>
        <v>2022</v>
      </c>
      <c r="C391" s="32">
        <f t="shared" si="1977"/>
        <v>12</v>
      </c>
      <c r="D391" s="27"/>
      <c r="E391" s="29">
        <v>0.55889999999999995</v>
      </c>
      <c r="F391" s="52">
        <v>0.91790000000000005</v>
      </c>
      <c r="G391" s="27">
        <f t="shared" si="1886"/>
        <v>0.11509999999999999</v>
      </c>
      <c r="H391" s="27">
        <f t="shared" si="2087"/>
        <v>1.0330000000000001</v>
      </c>
      <c r="I391" s="27"/>
      <c r="J391" s="29">
        <v>0.55889999999999995</v>
      </c>
      <c r="K391" s="27">
        <f t="shared" si="2088"/>
        <v>0.91790000000000005</v>
      </c>
      <c r="L391" s="27">
        <f t="shared" si="1889"/>
        <v>0.11509999999999999</v>
      </c>
      <c r="M391" s="27">
        <f t="shared" si="2089"/>
        <v>1.0330000000000001</v>
      </c>
      <c r="N391" s="27"/>
      <c r="O391" s="29">
        <v>0.98629999999999995</v>
      </c>
      <c r="P391" s="27">
        <f t="shared" si="2090"/>
        <v>0.91790000000000005</v>
      </c>
      <c r="Q391" s="27">
        <f t="shared" si="1892"/>
        <v>0.1288</v>
      </c>
      <c r="R391" s="27">
        <f t="shared" si="2091"/>
        <v>1.0467</v>
      </c>
      <c r="S391" s="27"/>
      <c r="T391" s="29">
        <v>4.9314999999999998</v>
      </c>
      <c r="U391" s="27">
        <f t="shared" si="2092"/>
        <v>0.91790000000000005</v>
      </c>
      <c r="V391" s="27">
        <f t="shared" si="1895"/>
        <v>0.1045</v>
      </c>
      <c r="W391" s="27">
        <f t="shared" si="2093"/>
        <v>1.0224</v>
      </c>
      <c r="X391" s="27"/>
      <c r="Y391" s="29">
        <v>21.5671</v>
      </c>
      <c r="Z391" s="27">
        <v>0.14749999999999999</v>
      </c>
      <c r="AA391" s="27">
        <f t="shared" si="2094"/>
        <v>0.91790000000000005</v>
      </c>
      <c r="AB391" s="27">
        <f t="shared" si="1898"/>
        <v>6.4199999999999993E-2</v>
      </c>
      <c r="AC391" s="27">
        <f t="shared" si="2095"/>
        <v>0.98210000000000008</v>
      </c>
      <c r="AD391" s="27"/>
      <c r="AE391" s="29">
        <v>5.1288</v>
      </c>
      <c r="AF391" s="52">
        <v>0.747</v>
      </c>
      <c r="AG391" s="27">
        <f t="shared" si="1900"/>
        <v>0.1036</v>
      </c>
      <c r="AH391" s="27">
        <f t="shared" si="2096"/>
        <v>0.85060000000000002</v>
      </c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9">
        <v>21.5671</v>
      </c>
      <c r="BC391" s="27">
        <f t="shared" si="1902"/>
        <v>0.14749999999999999</v>
      </c>
      <c r="BD391" s="27">
        <f t="shared" si="1903"/>
        <v>0.747</v>
      </c>
      <c r="BE391" s="27">
        <f t="shared" si="1904"/>
        <v>6.3299999999999995E-2</v>
      </c>
      <c r="BF391" s="27">
        <f t="shared" si="2097"/>
        <v>0.81030000000000002</v>
      </c>
      <c r="BG391" s="27"/>
      <c r="BH391" s="29">
        <v>122.0384</v>
      </c>
      <c r="BI391" s="27">
        <v>0.1</v>
      </c>
      <c r="BJ391" s="27">
        <f t="shared" si="2098"/>
        <v>0.747</v>
      </c>
      <c r="BK391" s="27">
        <f t="shared" si="1907"/>
        <v>4.9099999999999998E-2</v>
      </c>
      <c r="BL391" s="27">
        <f t="shared" si="2099"/>
        <v>0.79610000000000003</v>
      </c>
      <c r="BM391" s="27"/>
      <c r="BN391" s="29">
        <v>978.19730000000004</v>
      </c>
      <c r="BO391" s="27">
        <v>4.2500000000000003E-2</v>
      </c>
      <c r="BP391" s="27">
        <f t="shared" si="1991"/>
        <v>0.747</v>
      </c>
      <c r="BQ391" s="27">
        <v>8.0000000000000002E-3</v>
      </c>
      <c r="BR391" s="27">
        <f t="shared" si="2100"/>
        <v>0.755</v>
      </c>
      <c r="BS391" s="27"/>
      <c r="BT391" s="127" t="s">
        <v>30</v>
      </c>
      <c r="BU391" s="127"/>
      <c r="BV391" s="127"/>
      <c r="BW391" s="127"/>
      <c r="BX391" s="127"/>
      <c r="BY391" s="31"/>
      <c r="BZ391" s="29">
        <v>5.1288</v>
      </c>
      <c r="CA391" s="27">
        <v>0</v>
      </c>
      <c r="CB391" s="27">
        <f t="shared" si="2101"/>
        <v>0.747</v>
      </c>
      <c r="CC391" s="27">
        <f t="shared" si="1910"/>
        <v>0.1036</v>
      </c>
      <c r="CD391" s="27">
        <f t="shared" si="2102"/>
        <v>0.85060000000000002</v>
      </c>
      <c r="CE391" s="28"/>
      <c r="CF391" s="29">
        <v>230.16990000000001</v>
      </c>
      <c r="CG391" s="27">
        <v>6.6199999999999995E-2</v>
      </c>
      <c r="CH391" s="27">
        <f t="shared" si="2103"/>
        <v>0.747</v>
      </c>
      <c r="CI391" s="27">
        <f t="shared" si="1913"/>
        <v>1.6E-2</v>
      </c>
      <c r="CJ391" s="27">
        <f t="shared" si="2104"/>
        <v>0.76300000000000001</v>
      </c>
      <c r="CK391" s="28"/>
      <c r="CL391" s="126" t="s">
        <v>44</v>
      </c>
      <c r="CM391" s="126"/>
      <c r="CN391" s="126"/>
      <c r="CO391" s="126"/>
      <c r="CP391" s="81"/>
      <c r="CQ391" s="29">
        <v>2.1040999999999999</v>
      </c>
      <c r="CR391" s="27">
        <f t="shared" si="2105"/>
        <v>0</v>
      </c>
      <c r="CS391" s="27">
        <f t="shared" si="1916"/>
        <v>0.1026</v>
      </c>
      <c r="CT391" s="27">
        <f t="shared" si="2106"/>
        <v>0.1026</v>
      </c>
      <c r="CU391" s="28"/>
      <c r="CV391" s="126" t="s">
        <v>44</v>
      </c>
      <c r="CW391" s="126"/>
      <c r="CX391" s="126"/>
      <c r="CY391" s="126"/>
      <c r="CZ391" s="28"/>
      <c r="DA391" s="29">
        <v>6.0492999999999997</v>
      </c>
      <c r="DB391" s="27">
        <f t="shared" si="2107"/>
        <v>0</v>
      </c>
      <c r="DC391" s="29">
        <f t="shared" si="1919"/>
        <v>7.8299999999999995E-2</v>
      </c>
      <c r="DD391" s="27">
        <f t="shared" si="2108"/>
        <v>7.8299999999999995E-2</v>
      </c>
      <c r="DE391" s="27"/>
      <c r="DF391" s="126" t="s">
        <v>44</v>
      </c>
      <c r="DG391" s="126"/>
      <c r="DH391" s="126"/>
      <c r="DI391" s="126"/>
      <c r="DJ391" s="126"/>
      <c r="DK391" s="28"/>
      <c r="DL391" s="29">
        <v>22.4876</v>
      </c>
      <c r="DM391" s="27">
        <f t="shared" si="1921"/>
        <v>0</v>
      </c>
      <c r="DN391" s="27">
        <f t="shared" si="2109"/>
        <v>0</v>
      </c>
      <c r="DO391" s="27">
        <f t="shared" si="1923"/>
        <v>3.7999999999999999E-2</v>
      </c>
      <c r="DP391" s="27">
        <f t="shared" si="2110"/>
        <v>3.7999999999999999E-2</v>
      </c>
      <c r="DQ391" s="27"/>
      <c r="DR391" s="126" t="s">
        <v>44</v>
      </c>
      <c r="DS391" s="126"/>
      <c r="DT391" s="126"/>
      <c r="DU391" s="126"/>
      <c r="DV391" s="126"/>
      <c r="DW391" s="28"/>
      <c r="DX391" s="29">
        <v>122.9589</v>
      </c>
      <c r="DY391" s="27">
        <f t="shared" si="2121"/>
        <v>0</v>
      </c>
      <c r="DZ391" s="27">
        <f t="shared" si="2121"/>
        <v>0</v>
      </c>
      <c r="EA391" s="27">
        <f t="shared" si="1926"/>
        <v>2.3800000000000002E-2</v>
      </c>
      <c r="EB391" s="27">
        <f t="shared" si="2112"/>
        <v>2.3800000000000002E-2</v>
      </c>
      <c r="EC391" s="27"/>
      <c r="ED391" s="29">
        <v>979.11779999999999</v>
      </c>
      <c r="EE391" s="27">
        <v>4.2500000000000003E-2</v>
      </c>
      <c r="EF391" s="27">
        <v>0</v>
      </c>
      <c r="EG391" s="27">
        <v>4.7000000000000002E-3</v>
      </c>
      <c r="EH391" s="27">
        <f t="shared" si="2113"/>
        <v>4.7000000000000002E-3</v>
      </c>
      <c r="EI391" s="27"/>
      <c r="EJ391" s="127" t="s">
        <v>30</v>
      </c>
      <c r="EK391" s="127"/>
      <c r="EL391" s="127"/>
      <c r="EM391" s="127"/>
      <c r="EN391" s="127"/>
      <c r="EO391" s="31"/>
      <c r="EP391" s="29">
        <v>2.1040999999999999</v>
      </c>
      <c r="EQ391" s="27">
        <v>0</v>
      </c>
      <c r="ER391" s="27">
        <v>0</v>
      </c>
      <c r="ES391" s="27">
        <f t="shared" si="1928"/>
        <v>0.1026</v>
      </c>
      <c r="ET391" s="27">
        <f t="shared" si="2114"/>
        <v>0.1026</v>
      </c>
      <c r="EU391" s="31"/>
      <c r="EV391" s="29">
        <f t="shared" si="2115"/>
        <v>6.0492999999999997</v>
      </c>
      <c r="EW391" s="27">
        <v>0</v>
      </c>
      <c r="EX391" s="27">
        <v>0</v>
      </c>
      <c r="EY391" s="27">
        <f t="shared" si="1931"/>
        <v>7.8299999999999995E-2</v>
      </c>
      <c r="EZ391" s="27">
        <f t="shared" si="2116"/>
        <v>7.8299999999999995E-2</v>
      </c>
      <c r="FA391" s="31"/>
      <c r="FB391" s="29">
        <f t="shared" si="2117"/>
        <v>231.09040000000002</v>
      </c>
      <c r="FC391" s="27">
        <f t="shared" si="2118"/>
        <v>6.6199999999999995E-2</v>
      </c>
      <c r="FD391" s="27">
        <v>0</v>
      </c>
      <c r="FE391" s="27">
        <f t="shared" si="1935"/>
        <v>1.2699999999999999E-2</v>
      </c>
      <c r="FF391" s="27">
        <f t="shared" si="2119"/>
        <v>1.2699999999999999E-2</v>
      </c>
      <c r="FG391" s="31"/>
      <c r="FH391" s="29">
        <v>122.9589</v>
      </c>
      <c r="FI391" s="27">
        <v>0.1</v>
      </c>
      <c r="FJ391" s="27">
        <v>0</v>
      </c>
      <c r="FK391" s="27">
        <f t="shared" si="1937"/>
        <v>2.3800000000000002E-2</v>
      </c>
      <c r="FL391" s="27">
        <f t="shared" si="2120"/>
        <v>2.3800000000000002E-2</v>
      </c>
      <c r="FM391" s="31"/>
      <c r="FN391" s="32">
        <f t="shared" si="1939"/>
        <v>12</v>
      </c>
      <c r="FO391" s="32">
        <f t="shared" si="1940"/>
        <v>2022</v>
      </c>
    </row>
    <row r="392" spans="1:171" s="84" customFormat="1" ht="15" x14ac:dyDescent="0.2">
      <c r="B392" s="85"/>
      <c r="C392" s="85"/>
      <c r="D392" s="86"/>
      <c r="E392" s="62" t="s">
        <v>49</v>
      </c>
      <c r="F392" s="88"/>
      <c r="G392" s="86"/>
      <c r="H392" s="86"/>
      <c r="I392" s="86"/>
      <c r="J392" s="87"/>
      <c r="K392" s="86"/>
      <c r="L392" s="86"/>
      <c r="M392" s="86"/>
      <c r="N392" s="86"/>
      <c r="O392" s="87"/>
      <c r="P392" s="86"/>
      <c r="Q392" s="86"/>
      <c r="R392" s="86"/>
      <c r="S392" s="86"/>
      <c r="T392" s="87"/>
      <c r="U392" s="86"/>
      <c r="V392" s="86"/>
      <c r="W392" s="86"/>
      <c r="X392" s="86"/>
      <c r="Y392" s="87"/>
      <c r="Z392" s="86"/>
      <c r="AA392" s="86"/>
      <c r="AB392" s="86"/>
      <c r="AC392" s="86"/>
      <c r="AD392" s="86"/>
      <c r="AE392" s="87"/>
      <c r="AF392" s="88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7"/>
      <c r="BC392" s="86"/>
      <c r="BD392" s="86"/>
      <c r="BE392" s="86"/>
      <c r="BF392" s="86"/>
      <c r="BG392" s="86"/>
      <c r="BH392" s="87"/>
      <c r="BI392" s="86"/>
      <c r="BJ392" s="86"/>
      <c r="BK392" s="86"/>
      <c r="BL392" s="86"/>
      <c r="BM392" s="86"/>
      <c r="BN392" s="87"/>
      <c r="BO392" s="86"/>
      <c r="BP392" s="86"/>
      <c r="BQ392" s="86"/>
      <c r="BR392" s="86"/>
      <c r="BS392" s="86"/>
      <c r="BT392" s="89"/>
      <c r="BU392" s="89"/>
      <c r="BV392" s="89"/>
      <c r="BW392" s="89"/>
      <c r="BX392" s="89"/>
      <c r="BY392" s="90"/>
      <c r="BZ392" s="87"/>
      <c r="CA392" s="86"/>
      <c r="CB392" s="86"/>
      <c r="CC392" s="86"/>
      <c r="CD392" s="86"/>
      <c r="CE392" s="91"/>
      <c r="CF392" s="87"/>
      <c r="CG392" s="86"/>
      <c r="CH392" s="86"/>
      <c r="CI392" s="86"/>
      <c r="CJ392" s="86"/>
      <c r="CK392" s="91"/>
      <c r="CL392" s="92"/>
      <c r="CM392" s="92"/>
      <c r="CN392" s="92"/>
      <c r="CO392" s="92"/>
      <c r="CP392" s="93"/>
      <c r="CQ392" s="87"/>
      <c r="CR392" s="86"/>
      <c r="CS392" s="86"/>
      <c r="CT392" s="86"/>
      <c r="CU392" s="91"/>
      <c r="CV392" s="92"/>
      <c r="CW392" s="92"/>
      <c r="CX392" s="92"/>
      <c r="CY392" s="92"/>
      <c r="CZ392" s="91"/>
      <c r="DA392" s="87"/>
      <c r="DB392" s="86"/>
      <c r="DC392" s="87"/>
      <c r="DD392" s="86"/>
      <c r="DE392" s="86"/>
      <c r="DF392" s="92"/>
      <c r="DG392" s="92"/>
      <c r="DH392" s="92"/>
      <c r="DI392" s="92"/>
      <c r="DJ392" s="92"/>
      <c r="DK392" s="91"/>
      <c r="DL392" s="87"/>
      <c r="DM392" s="86"/>
      <c r="DN392" s="86"/>
      <c r="DO392" s="86"/>
      <c r="DP392" s="86"/>
      <c r="DQ392" s="86"/>
      <c r="DR392" s="92"/>
      <c r="DS392" s="92"/>
      <c r="DT392" s="92"/>
      <c r="DU392" s="92"/>
      <c r="DV392" s="92"/>
      <c r="DW392" s="91"/>
      <c r="DX392" s="87"/>
      <c r="DY392" s="86"/>
      <c r="DZ392" s="86"/>
      <c r="EA392" s="86"/>
      <c r="EB392" s="86"/>
      <c r="EC392" s="86"/>
      <c r="ED392" s="87"/>
      <c r="EE392" s="86"/>
      <c r="EF392" s="86"/>
      <c r="EG392" s="86"/>
      <c r="EH392" s="86"/>
      <c r="EI392" s="86"/>
      <c r="EJ392" s="89"/>
      <c r="EK392" s="89"/>
      <c r="EL392" s="89"/>
      <c r="EM392" s="89"/>
      <c r="EN392" s="89"/>
      <c r="EO392" s="90"/>
      <c r="EP392" s="87"/>
      <c r="EQ392" s="86"/>
      <c r="ER392" s="86"/>
      <c r="ES392" s="86"/>
      <c r="ET392" s="86"/>
      <c r="EU392" s="90"/>
      <c r="EV392" s="87"/>
      <c r="EW392" s="86"/>
      <c r="EX392" s="86"/>
      <c r="EY392" s="86"/>
      <c r="EZ392" s="86"/>
      <c r="FA392" s="90"/>
      <c r="FB392" s="87"/>
      <c r="FC392" s="86"/>
      <c r="FD392" s="86"/>
      <c r="FE392" s="86"/>
      <c r="FF392" s="86"/>
      <c r="FG392" s="90"/>
      <c r="FH392" s="87"/>
      <c r="FI392" s="86"/>
      <c r="FJ392" s="86"/>
      <c r="FK392" s="86"/>
      <c r="FL392" s="86"/>
      <c r="FM392" s="90"/>
      <c r="FN392" s="85"/>
      <c r="FO392" s="85"/>
    </row>
    <row r="393" spans="1:171" ht="15" x14ac:dyDescent="0.2">
      <c r="A393" s="51" t="str">
        <f t="shared" ref="A393:A398" si="2122">CONCATENATE(C393,B393)</f>
        <v>12023</v>
      </c>
      <c r="B393" s="32">
        <f t="shared" ref="B393:B404" si="2123">B380+1</f>
        <v>2023</v>
      </c>
      <c r="C393" s="32">
        <f t="shared" ref="C393:C404" si="2124">C380</f>
        <v>1</v>
      </c>
      <c r="D393" s="27"/>
      <c r="E393" s="29">
        <v>0.55889999999999995</v>
      </c>
      <c r="F393" s="52">
        <v>0.83499999999999996</v>
      </c>
      <c r="G393" s="94">
        <v>0.1772</v>
      </c>
      <c r="H393" s="27">
        <f t="shared" ref="H393:H398" si="2125">(F393+G393)</f>
        <v>1.0122</v>
      </c>
      <c r="I393" s="27"/>
      <c r="J393" s="29">
        <v>0.55889999999999995</v>
      </c>
      <c r="K393" s="27">
        <f t="shared" ref="K393:K398" si="2126">+F393</f>
        <v>0.83499999999999996</v>
      </c>
      <c r="L393" s="94">
        <f t="shared" ref="L393:L398" si="2127">G393</f>
        <v>0.1772</v>
      </c>
      <c r="M393" s="27">
        <f t="shared" ref="M393:M398" si="2128">(K393+L393)</f>
        <v>1.0122</v>
      </c>
      <c r="N393" s="27"/>
      <c r="O393" s="29">
        <v>0.98629999999999995</v>
      </c>
      <c r="P393" s="27">
        <f t="shared" ref="P393:P398" si="2129">+F393</f>
        <v>0.83499999999999996</v>
      </c>
      <c r="Q393" s="94">
        <v>0.16170000000000001</v>
      </c>
      <c r="R393" s="27">
        <f t="shared" ref="R393:R398" si="2130">(P393+Q393)</f>
        <v>0.99669999999999992</v>
      </c>
      <c r="S393" s="27"/>
      <c r="T393" s="29">
        <v>4.9314999999999998</v>
      </c>
      <c r="U393" s="27">
        <f t="shared" ref="U393:U398" si="2131">+P393</f>
        <v>0.83499999999999996</v>
      </c>
      <c r="V393" s="94">
        <v>0.1278</v>
      </c>
      <c r="W393" s="27">
        <f t="shared" ref="W393:W398" si="2132">(U393+V393)</f>
        <v>0.96279999999999999</v>
      </c>
      <c r="X393" s="27"/>
      <c r="Y393" s="29">
        <v>21.5671</v>
      </c>
      <c r="Z393" s="27">
        <v>0.14749999999999999</v>
      </c>
      <c r="AA393" s="27">
        <f t="shared" ref="AA393:AA398" si="2133">+U393</f>
        <v>0.83499999999999996</v>
      </c>
      <c r="AB393" s="94">
        <v>7.6499999999999999E-2</v>
      </c>
      <c r="AC393" s="27">
        <f t="shared" ref="AC393:AC398" si="2134">(AA393+AB393)</f>
        <v>0.91149999999999998</v>
      </c>
      <c r="AD393" s="27"/>
      <c r="AE393" s="29">
        <v>5.1288</v>
      </c>
      <c r="AF393" s="52">
        <v>0.70109999999999995</v>
      </c>
      <c r="AG393" s="94">
        <v>0.12709999999999999</v>
      </c>
      <c r="AH393" s="27">
        <f t="shared" ref="AH393:AH398" si="2135">(AF393+AG393)</f>
        <v>0.82819999999999994</v>
      </c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9">
        <v>21.5671</v>
      </c>
      <c r="BC393" s="27">
        <f t="shared" ref="BC393:BC401" si="2136">Z393</f>
        <v>0.14749999999999999</v>
      </c>
      <c r="BD393" s="27">
        <f t="shared" ref="BD393:BD401" si="2137">+AF393</f>
        <v>0.70109999999999995</v>
      </c>
      <c r="BE393" s="94">
        <v>7.5799999999999992E-2</v>
      </c>
      <c r="BF393" s="27">
        <f t="shared" ref="BF393:BF398" si="2138">(BD393+BE393)</f>
        <v>0.77689999999999992</v>
      </c>
      <c r="BG393" s="27"/>
      <c r="BH393" s="29">
        <v>122.0384</v>
      </c>
      <c r="BI393" s="27">
        <v>0.1</v>
      </c>
      <c r="BJ393" s="27">
        <f t="shared" ref="BJ393:BJ398" si="2139">+BD393</f>
        <v>0.70109999999999995</v>
      </c>
      <c r="BK393" s="94">
        <v>5.6799999999999996E-2</v>
      </c>
      <c r="BL393" s="27">
        <f t="shared" ref="BL393:BL398" si="2140">(BJ393+BK393)</f>
        <v>0.75789999999999991</v>
      </c>
      <c r="BM393" s="27"/>
      <c r="BN393" s="95">
        <v>1128.1973</v>
      </c>
      <c r="BO393" s="94">
        <v>4.4999999999999998E-2</v>
      </c>
      <c r="BP393" s="27">
        <f t="shared" ref="BP393:BP401" si="2141">AF393</f>
        <v>0.70109999999999995</v>
      </c>
      <c r="BQ393" s="94">
        <v>3.6700000000000003E-2</v>
      </c>
      <c r="BR393" s="27">
        <f t="shared" ref="BR393:BR398" si="2142">BP393+BQ393</f>
        <v>0.7377999999999999</v>
      </c>
      <c r="BS393" s="27"/>
      <c r="BT393" s="127" t="s">
        <v>30</v>
      </c>
      <c r="BU393" s="127"/>
      <c r="BV393" s="127"/>
      <c r="BW393" s="127"/>
      <c r="BX393" s="127"/>
      <c r="BY393" s="31"/>
      <c r="BZ393" s="29">
        <v>5.1288</v>
      </c>
      <c r="CA393" s="27">
        <v>0</v>
      </c>
      <c r="CB393" s="27">
        <f t="shared" ref="CB393:CB398" si="2143">+BJ393</f>
        <v>0.70109999999999995</v>
      </c>
      <c r="CC393" s="94">
        <v>0.12709999999999999</v>
      </c>
      <c r="CD393" s="27">
        <f t="shared" ref="CD393:CD398" si="2144">CB393+CC393</f>
        <v>0.82819999999999994</v>
      </c>
      <c r="CE393" s="28"/>
      <c r="CF393" s="95">
        <v>249.19730000000001</v>
      </c>
      <c r="CG393" s="94">
        <v>7.1999999999999995E-2</v>
      </c>
      <c r="CH393" s="27">
        <f t="shared" ref="CH393:CH398" si="2145">CB393</f>
        <v>0.70109999999999995</v>
      </c>
      <c r="CI393" s="94">
        <v>1.9800000000000002E-2</v>
      </c>
      <c r="CJ393" s="27">
        <f t="shared" ref="CJ393:CJ398" si="2146">CH393+CI393</f>
        <v>0.72089999999999999</v>
      </c>
      <c r="CK393" s="28"/>
      <c r="CL393" s="126" t="s">
        <v>44</v>
      </c>
      <c r="CM393" s="126"/>
      <c r="CN393" s="126"/>
      <c r="CO393" s="126"/>
      <c r="CP393" s="81"/>
      <c r="CQ393" s="29">
        <v>2.1040999999999999</v>
      </c>
      <c r="CR393" s="27">
        <f t="shared" ref="CR393:CR398" si="2147">+CM393</f>
        <v>0</v>
      </c>
      <c r="CS393" s="94">
        <v>0.13389999999999999</v>
      </c>
      <c r="CT393" s="27">
        <f t="shared" ref="CT393:CT398" si="2148">(CR393+CS393)</f>
        <v>0.13389999999999999</v>
      </c>
      <c r="CU393" s="28"/>
      <c r="CV393" s="126" t="s">
        <v>44</v>
      </c>
      <c r="CW393" s="126"/>
      <c r="CX393" s="126"/>
      <c r="CY393" s="126"/>
      <c r="CZ393" s="28"/>
      <c r="DA393" s="29">
        <v>6.0492999999999997</v>
      </c>
      <c r="DB393" s="27">
        <f t="shared" ref="DB393:DB398" si="2149">+CW393</f>
        <v>0</v>
      </c>
      <c r="DC393" s="95">
        <v>9.9999999999999992E-2</v>
      </c>
      <c r="DD393" s="27">
        <f t="shared" ref="DD393:DD398" si="2150">(DB393+DC393)</f>
        <v>9.9999999999999992E-2</v>
      </c>
      <c r="DE393" s="27"/>
      <c r="DF393" s="126" t="s">
        <v>44</v>
      </c>
      <c r="DG393" s="126"/>
      <c r="DH393" s="126"/>
      <c r="DI393" s="126"/>
      <c r="DJ393" s="126"/>
      <c r="DK393" s="28"/>
      <c r="DL393" s="29">
        <v>22.4876</v>
      </c>
      <c r="DM393" s="27">
        <f t="shared" ref="DM393:DM411" si="2151">DM390</f>
        <v>0.14749999999999999</v>
      </c>
      <c r="DN393" s="27">
        <f t="shared" ref="DN393:DN398" si="2152">+DH393</f>
        <v>0</v>
      </c>
      <c r="DO393" s="94">
        <v>4.87E-2</v>
      </c>
      <c r="DP393" s="27">
        <f t="shared" ref="DP393:DP398" si="2153">(DN393+DO393)</f>
        <v>4.87E-2</v>
      </c>
      <c r="DQ393" s="27"/>
      <c r="DR393" s="126" t="s">
        <v>44</v>
      </c>
      <c r="DS393" s="126"/>
      <c r="DT393" s="126"/>
      <c r="DU393" s="126"/>
      <c r="DV393" s="126"/>
      <c r="DW393" s="28"/>
      <c r="DX393" s="29">
        <v>122.9589</v>
      </c>
      <c r="DY393" s="27">
        <v>0.1</v>
      </c>
      <c r="DZ393" s="27">
        <f t="shared" ref="DZ393:DZ398" si="2154">+DT393</f>
        <v>0</v>
      </c>
      <c r="EA393" s="94">
        <v>2.9700000000000001E-2</v>
      </c>
      <c r="EB393" s="27">
        <f t="shared" ref="EB393:EB398" si="2155">(DZ393+EA393)</f>
        <v>2.9700000000000001E-2</v>
      </c>
      <c r="EC393" s="27"/>
      <c r="ED393" s="95">
        <v>1129.1178</v>
      </c>
      <c r="EE393" s="94">
        <v>4.4999999999999998E-2</v>
      </c>
      <c r="EF393" s="27">
        <v>0</v>
      </c>
      <c r="EG393" s="94">
        <v>9.5999999999999992E-3</v>
      </c>
      <c r="EH393" s="27">
        <f t="shared" ref="EH393:EH398" si="2156">(EF393+EG393)</f>
        <v>9.5999999999999992E-3</v>
      </c>
      <c r="EI393" s="27"/>
      <c r="EJ393" s="127" t="s">
        <v>30</v>
      </c>
      <c r="EK393" s="127"/>
      <c r="EL393" s="127"/>
      <c r="EM393" s="127"/>
      <c r="EN393" s="127"/>
      <c r="EO393" s="31"/>
      <c r="EP393" s="29">
        <v>2.1040999999999999</v>
      </c>
      <c r="EQ393" s="27">
        <v>0</v>
      </c>
      <c r="ER393" s="27">
        <v>0</v>
      </c>
      <c r="ES393" s="94">
        <v>0.13389999999999999</v>
      </c>
      <c r="ET393" s="27">
        <f t="shared" ref="ET393:ET398" si="2157">ER393+ES393</f>
        <v>0.13389999999999999</v>
      </c>
      <c r="EU393" s="31"/>
      <c r="EV393" s="29">
        <f t="shared" ref="EV393:EV398" si="2158">BZ393+0.9205</f>
        <v>6.0492999999999997</v>
      </c>
      <c r="EW393" s="27">
        <v>0</v>
      </c>
      <c r="EX393" s="27">
        <v>0</v>
      </c>
      <c r="EY393" s="94">
        <v>9.9999999999999992E-2</v>
      </c>
      <c r="EZ393" s="27">
        <f t="shared" ref="EZ393:EZ398" si="2159">EX393+EY393</f>
        <v>9.9999999999999992E-2</v>
      </c>
      <c r="FA393" s="31"/>
      <c r="FB393" s="29">
        <f t="shared" ref="FB393:FB398" si="2160">CF393+0.9205</f>
        <v>250.11780000000002</v>
      </c>
      <c r="FC393" s="27">
        <f t="shared" ref="FC393:FC398" si="2161">CG393</f>
        <v>7.1999999999999995E-2</v>
      </c>
      <c r="FD393" s="27">
        <v>0</v>
      </c>
      <c r="FE393" s="94">
        <v>1.32E-2</v>
      </c>
      <c r="FF393" s="27">
        <f t="shared" ref="FF393:FF398" si="2162">FD393+FE393</f>
        <v>1.32E-2</v>
      </c>
      <c r="FG393" s="31"/>
      <c r="FH393" s="29">
        <v>122.9589</v>
      </c>
      <c r="FI393" s="27">
        <v>0.1</v>
      </c>
      <c r="FJ393" s="27">
        <v>0</v>
      </c>
      <c r="FK393" s="94">
        <v>2.9700000000000001E-2</v>
      </c>
      <c r="FL393" s="27">
        <f t="shared" ref="FL393:FL398" si="2163">FJ393+FK393</f>
        <v>2.9700000000000001E-2</v>
      </c>
      <c r="FM393" s="31"/>
      <c r="FN393" s="32">
        <f t="shared" ref="FN393:FN399" si="2164">+C393</f>
        <v>1</v>
      </c>
      <c r="FO393" s="32">
        <f t="shared" ref="FO393:FO399" si="2165">+B393</f>
        <v>2023</v>
      </c>
    </row>
    <row r="394" spans="1:171" ht="15" x14ac:dyDescent="0.2">
      <c r="A394" s="51" t="str">
        <f t="shared" si="2122"/>
        <v>22023</v>
      </c>
      <c r="B394" s="32">
        <f t="shared" si="2123"/>
        <v>2023</v>
      </c>
      <c r="C394" s="32">
        <f t="shared" si="2124"/>
        <v>2</v>
      </c>
      <c r="D394" s="27"/>
      <c r="E394" s="29">
        <v>0.55889999999999995</v>
      </c>
      <c r="F394" s="52">
        <v>0.74060000000000004</v>
      </c>
      <c r="G394" s="27">
        <v>0.1772</v>
      </c>
      <c r="H394" s="27">
        <f t="shared" si="2125"/>
        <v>0.91780000000000006</v>
      </c>
      <c r="I394" s="27"/>
      <c r="J394" s="29">
        <v>0.55889999999999995</v>
      </c>
      <c r="K394" s="27">
        <f t="shared" si="2126"/>
        <v>0.74060000000000004</v>
      </c>
      <c r="L394" s="27">
        <f t="shared" si="2127"/>
        <v>0.1772</v>
      </c>
      <c r="M394" s="27">
        <f t="shared" si="2128"/>
        <v>0.91780000000000006</v>
      </c>
      <c r="N394" s="27"/>
      <c r="O394" s="29">
        <v>0.98629999999999995</v>
      </c>
      <c r="P394" s="27">
        <f t="shared" si="2129"/>
        <v>0.74060000000000004</v>
      </c>
      <c r="Q394" s="27">
        <v>0.16170000000000001</v>
      </c>
      <c r="R394" s="27">
        <f t="shared" si="2130"/>
        <v>0.9023000000000001</v>
      </c>
      <c r="S394" s="27"/>
      <c r="T394" s="29">
        <v>4.9314999999999998</v>
      </c>
      <c r="U394" s="27">
        <f t="shared" si="2131"/>
        <v>0.74060000000000004</v>
      </c>
      <c r="V394" s="27">
        <v>0.1278</v>
      </c>
      <c r="W394" s="27">
        <f t="shared" si="2132"/>
        <v>0.86840000000000006</v>
      </c>
      <c r="X394" s="27"/>
      <c r="Y394" s="29">
        <v>21.5671</v>
      </c>
      <c r="Z394" s="27">
        <v>0.14749999999999999</v>
      </c>
      <c r="AA394" s="27">
        <f t="shared" si="2133"/>
        <v>0.74060000000000004</v>
      </c>
      <c r="AB394" s="27">
        <v>7.6499999999999999E-2</v>
      </c>
      <c r="AC394" s="27">
        <f t="shared" si="2134"/>
        <v>0.81710000000000005</v>
      </c>
      <c r="AD394" s="27"/>
      <c r="AE394" s="29">
        <v>5.1288</v>
      </c>
      <c r="AF394" s="52">
        <v>0.62680000000000002</v>
      </c>
      <c r="AG394" s="27">
        <v>0.12709999999999999</v>
      </c>
      <c r="AH394" s="27">
        <f t="shared" si="2135"/>
        <v>0.75390000000000001</v>
      </c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9">
        <v>21.5671</v>
      </c>
      <c r="BC394" s="27">
        <f t="shared" si="2136"/>
        <v>0.14749999999999999</v>
      </c>
      <c r="BD394" s="27">
        <f t="shared" si="2137"/>
        <v>0.62680000000000002</v>
      </c>
      <c r="BE394" s="27">
        <v>7.5799999999999992E-2</v>
      </c>
      <c r="BF394" s="27">
        <f t="shared" si="2138"/>
        <v>0.7026</v>
      </c>
      <c r="BG394" s="27"/>
      <c r="BH394" s="29">
        <v>122.0384</v>
      </c>
      <c r="BI394" s="27">
        <v>0.1</v>
      </c>
      <c r="BJ394" s="27">
        <f t="shared" si="2139"/>
        <v>0.62680000000000002</v>
      </c>
      <c r="BK394" s="27">
        <v>5.6799999999999996E-2</v>
      </c>
      <c r="BL394" s="27">
        <f t="shared" si="2140"/>
        <v>0.68359999999999999</v>
      </c>
      <c r="BM394" s="27"/>
      <c r="BN394" s="29">
        <v>1128.1973</v>
      </c>
      <c r="BO394" s="27">
        <v>4.4999999999999998E-2</v>
      </c>
      <c r="BP394" s="27">
        <f t="shared" si="2141"/>
        <v>0.62680000000000002</v>
      </c>
      <c r="BQ394" s="27">
        <v>3.6700000000000003E-2</v>
      </c>
      <c r="BR394" s="27">
        <f t="shared" si="2142"/>
        <v>0.66349999999999998</v>
      </c>
      <c r="BS394" s="27"/>
      <c r="BT394" s="127" t="s">
        <v>30</v>
      </c>
      <c r="BU394" s="127"/>
      <c r="BV394" s="127"/>
      <c r="BW394" s="127"/>
      <c r="BX394" s="127"/>
      <c r="BY394" s="96"/>
      <c r="BZ394" s="29">
        <v>5.1288</v>
      </c>
      <c r="CA394" s="27">
        <v>0</v>
      </c>
      <c r="CB394" s="27">
        <f t="shared" si="2143"/>
        <v>0.62680000000000002</v>
      </c>
      <c r="CC394" s="27">
        <v>0.12709999999999999</v>
      </c>
      <c r="CD394" s="27">
        <f t="shared" si="2144"/>
        <v>0.75390000000000001</v>
      </c>
      <c r="CE394" s="28"/>
      <c r="CF394" s="29">
        <v>249.19730000000001</v>
      </c>
      <c r="CG394" s="27">
        <v>7.1999999999999995E-2</v>
      </c>
      <c r="CH394" s="27">
        <f t="shared" si="2145"/>
        <v>0.62680000000000002</v>
      </c>
      <c r="CI394" s="27">
        <v>1.9800000000000002E-2</v>
      </c>
      <c r="CJ394" s="27">
        <f t="shared" si="2146"/>
        <v>0.64660000000000006</v>
      </c>
      <c r="CK394" s="28"/>
      <c r="CL394" s="126" t="s">
        <v>44</v>
      </c>
      <c r="CM394" s="126"/>
      <c r="CN394" s="126"/>
      <c r="CO394" s="126"/>
      <c r="CP394" s="81"/>
      <c r="CQ394" s="29">
        <v>2.1040999999999999</v>
      </c>
      <c r="CR394" s="27">
        <f t="shared" si="2147"/>
        <v>0</v>
      </c>
      <c r="CS394" s="27">
        <v>0.13389999999999999</v>
      </c>
      <c r="CT394" s="27">
        <f t="shared" si="2148"/>
        <v>0.13389999999999999</v>
      </c>
      <c r="CU394" s="28"/>
      <c r="CV394" s="126" t="s">
        <v>44</v>
      </c>
      <c r="CW394" s="126"/>
      <c r="CX394" s="126"/>
      <c r="CY394" s="126"/>
      <c r="CZ394" s="28"/>
      <c r="DA394" s="29">
        <v>6.0492999999999997</v>
      </c>
      <c r="DB394" s="27">
        <f t="shared" si="2149"/>
        <v>0</v>
      </c>
      <c r="DC394" s="29">
        <v>9.9999999999999992E-2</v>
      </c>
      <c r="DD394" s="27">
        <f t="shared" si="2150"/>
        <v>9.9999999999999992E-2</v>
      </c>
      <c r="DE394" s="27"/>
      <c r="DF394" s="126" t="s">
        <v>44</v>
      </c>
      <c r="DG394" s="126"/>
      <c r="DH394" s="126"/>
      <c r="DI394" s="126"/>
      <c r="DJ394" s="126"/>
      <c r="DK394" s="28"/>
      <c r="DL394" s="29">
        <v>22.4876</v>
      </c>
      <c r="DM394" s="27">
        <f t="shared" si="2151"/>
        <v>0</v>
      </c>
      <c r="DN394" s="27">
        <f t="shared" si="2152"/>
        <v>0</v>
      </c>
      <c r="DO394" s="27">
        <v>4.87E-2</v>
      </c>
      <c r="DP394" s="27">
        <f t="shared" si="2153"/>
        <v>4.87E-2</v>
      </c>
      <c r="DQ394" s="27"/>
      <c r="DR394" s="126" t="s">
        <v>44</v>
      </c>
      <c r="DS394" s="126"/>
      <c r="DT394" s="126"/>
      <c r="DU394" s="126"/>
      <c r="DV394" s="126"/>
      <c r="DW394" s="28"/>
      <c r="DX394" s="29">
        <v>122.9589</v>
      </c>
      <c r="DY394" s="27">
        <v>0.1</v>
      </c>
      <c r="DZ394" s="27">
        <f t="shared" si="2154"/>
        <v>0</v>
      </c>
      <c r="EA394" s="27">
        <v>2.9700000000000001E-2</v>
      </c>
      <c r="EB394" s="27">
        <f t="shared" si="2155"/>
        <v>2.9700000000000001E-2</v>
      </c>
      <c r="EC394" s="27"/>
      <c r="ED394" s="29">
        <v>1129.1178</v>
      </c>
      <c r="EE394" s="27">
        <v>4.4999999999999998E-2</v>
      </c>
      <c r="EF394" s="27">
        <v>0</v>
      </c>
      <c r="EG394" s="27">
        <v>9.5999999999999992E-3</v>
      </c>
      <c r="EH394" s="27">
        <f t="shared" si="2156"/>
        <v>9.5999999999999992E-3</v>
      </c>
      <c r="EI394" s="27"/>
      <c r="EJ394" s="127" t="s">
        <v>30</v>
      </c>
      <c r="EK394" s="127"/>
      <c r="EL394" s="127"/>
      <c r="EM394" s="127"/>
      <c r="EN394" s="127"/>
      <c r="EO394" s="96"/>
      <c r="EP394" s="29">
        <v>2.1040999999999999</v>
      </c>
      <c r="EQ394" s="27">
        <v>0</v>
      </c>
      <c r="ER394" s="27">
        <v>0</v>
      </c>
      <c r="ES394" s="27">
        <v>0.13389999999999999</v>
      </c>
      <c r="ET394" s="27">
        <f t="shared" si="2157"/>
        <v>0.13389999999999999</v>
      </c>
      <c r="EU394" s="96"/>
      <c r="EV394" s="29">
        <f t="shared" si="2158"/>
        <v>6.0492999999999997</v>
      </c>
      <c r="EW394" s="27">
        <v>0</v>
      </c>
      <c r="EX394" s="27">
        <v>0</v>
      </c>
      <c r="EY394" s="27">
        <v>9.9999999999999992E-2</v>
      </c>
      <c r="EZ394" s="27">
        <f t="shared" si="2159"/>
        <v>9.9999999999999992E-2</v>
      </c>
      <c r="FA394" s="96"/>
      <c r="FB394" s="29">
        <f t="shared" si="2160"/>
        <v>250.11780000000002</v>
      </c>
      <c r="FC394" s="27">
        <f t="shared" si="2161"/>
        <v>7.1999999999999995E-2</v>
      </c>
      <c r="FD394" s="27">
        <v>0</v>
      </c>
      <c r="FE394" s="27">
        <v>1.32E-2</v>
      </c>
      <c r="FF394" s="27">
        <f t="shared" si="2162"/>
        <v>1.32E-2</v>
      </c>
      <c r="FG394" s="96"/>
      <c r="FH394" s="29">
        <v>122.9589</v>
      </c>
      <c r="FI394" s="27">
        <v>0.1</v>
      </c>
      <c r="FJ394" s="27">
        <v>0</v>
      </c>
      <c r="FK394" s="27">
        <v>2.9700000000000001E-2</v>
      </c>
      <c r="FL394" s="27">
        <f t="shared" si="2163"/>
        <v>2.9700000000000001E-2</v>
      </c>
      <c r="FM394" s="96"/>
      <c r="FN394" s="32">
        <f t="shared" si="2164"/>
        <v>2</v>
      </c>
      <c r="FO394" s="32">
        <f t="shared" si="2165"/>
        <v>2023</v>
      </c>
    </row>
    <row r="395" spans="1:171" ht="15" x14ac:dyDescent="0.2">
      <c r="A395" s="51" t="str">
        <f t="shared" si="2122"/>
        <v>32023</v>
      </c>
      <c r="B395" s="32">
        <f t="shared" si="2123"/>
        <v>2023</v>
      </c>
      <c r="C395" s="32">
        <f t="shared" si="2124"/>
        <v>3</v>
      </c>
      <c r="D395" s="27"/>
      <c r="E395" s="29">
        <v>0.55889999999999995</v>
      </c>
      <c r="F395" s="52">
        <v>0.69899999999999995</v>
      </c>
      <c r="G395" s="27">
        <v>0.1772</v>
      </c>
      <c r="H395" s="27">
        <f t="shared" si="2125"/>
        <v>0.87619999999999998</v>
      </c>
      <c r="I395" s="27"/>
      <c r="J395" s="29">
        <v>0.55889999999999995</v>
      </c>
      <c r="K395" s="27">
        <f t="shared" si="2126"/>
        <v>0.69899999999999995</v>
      </c>
      <c r="L395" s="27">
        <f t="shared" si="2127"/>
        <v>0.1772</v>
      </c>
      <c r="M395" s="27">
        <f t="shared" si="2128"/>
        <v>0.87619999999999998</v>
      </c>
      <c r="N395" s="27"/>
      <c r="O395" s="29">
        <v>0.98629999999999995</v>
      </c>
      <c r="P395" s="27">
        <f t="shared" si="2129"/>
        <v>0.69899999999999995</v>
      </c>
      <c r="Q395" s="27">
        <v>0.16170000000000001</v>
      </c>
      <c r="R395" s="27">
        <f t="shared" si="2130"/>
        <v>0.86070000000000002</v>
      </c>
      <c r="S395" s="27"/>
      <c r="T395" s="29">
        <v>4.9314999999999998</v>
      </c>
      <c r="U395" s="27">
        <f t="shared" si="2131"/>
        <v>0.69899999999999995</v>
      </c>
      <c r="V395" s="27">
        <v>0.1278</v>
      </c>
      <c r="W395" s="27">
        <f t="shared" si="2132"/>
        <v>0.82679999999999998</v>
      </c>
      <c r="X395" s="27"/>
      <c r="Y395" s="29">
        <v>21.5671</v>
      </c>
      <c r="Z395" s="27">
        <v>0.14749999999999999</v>
      </c>
      <c r="AA395" s="27">
        <f t="shared" si="2133"/>
        <v>0.69899999999999995</v>
      </c>
      <c r="AB395" s="27">
        <v>7.6499999999999999E-2</v>
      </c>
      <c r="AC395" s="27">
        <f t="shared" si="2134"/>
        <v>0.77549999999999997</v>
      </c>
      <c r="AD395" s="27"/>
      <c r="AE395" s="29">
        <v>5.1288</v>
      </c>
      <c r="AF395" s="52">
        <v>0.54459999999999997</v>
      </c>
      <c r="AG395" s="27">
        <v>0.12709999999999999</v>
      </c>
      <c r="AH395" s="27">
        <f t="shared" si="2135"/>
        <v>0.67169999999999996</v>
      </c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9">
        <v>21.5671</v>
      </c>
      <c r="BC395" s="27">
        <f t="shared" si="2136"/>
        <v>0.14749999999999999</v>
      </c>
      <c r="BD395" s="27">
        <f t="shared" si="2137"/>
        <v>0.54459999999999997</v>
      </c>
      <c r="BE395" s="27">
        <v>7.5799999999999992E-2</v>
      </c>
      <c r="BF395" s="27">
        <f t="shared" si="2138"/>
        <v>0.62039999999999995</v>
      </c>
      <c r="BG395" s="27"/>
      <c r="BH395" s="29">
        <v>122.0384</v>
      </c>
      <c r="BI395" s="27">
        <v>0.1</v>
      </c>
      <c r="BJ395" s="27">
        <f t="shared" si="2139"/>
        <v>0.54459999999999997</v>
      </c>
      <c r="BK395" s="27">
        <v>5.6799999999999996E-2</v>
      </c>
      <c r="BL395" s="27">
        <f t="shared" si="2140"/>
        <v>0.60139999999999993</v>
      </c>
      <c r="BM395" s="27"/>
      <c r="BN395" s="29">
        <v>1128.1973</v>
      </c>
      <c r="BO395" s="27">
        <v>4.4999999999999998E-2</v>
      </c>
      <c r="BP395" s="27">
        <f t="shared" si="2141"/>
        <v>0.54459999999999997</v>
      </c>
      <c r="BQ395" s="27">
        <v>3.6700000000000003E-2</v>
      </c>
      <c r="BR395" s="27">
        <f t="shared" si="2142"/>
        <v>0.58129999999999993</v>
      </c>
      <c r="BS395" s="27"/>
      <c r="BT395" s="127" t="s">
        <v>30</v>
      </c>
      <c r="BU395" s="127"/>
      <c r="BV395" s="127"/>
      <c r="BW395" s="127"/>
      <c r="BX395" s="127"/>
      <c r="BY395" s="97"/>
      <c r="BZ395" s="29">
        <v>5.1288</v>
      </c>
      <c r="CA395" s="27">
        <v>0</v>
      </c>
      <c r="CB395" s="27">
        <f t="shared" si="2143"/>
        <v>0.54459999999999997</v>
      </c>
      <c r="CC395" s="27">
        <v>0.12709999999999999</v>
      </c>
      <c r="CD395" s="27">
        <f t="shared" si="2144"/>
        <v>0.67169999999999996</v>
      </c>
      <c r="CE395" s="28"/>
      <c r="CF395" s="29">
        <v>249.19730000000001</v>
      </c>
      <c r="CG395" s="27">
        <v>7.1999999999999995E-2</v>
      </c>
      <c r="CH395" s="27">
        <f t="shared" si="2145"/>
        <v>0.54459999999999997</v>
      </c>
      <c r="CI395" s="27">
        <v>1.9800000000000002E-2</v>
      </c>
      <c r="CJ395" s="27">
        <f t="shared" si="2146"/>
        <v>0.56440000000000001</v>
      </c>
      <c r="CK395" s="28"/>
      <c r="CL395" s="126" t="s">
        <v>44</v>
      </c>
      <c r="CM395" s="126"/>
      <c r="CN395" s="126"/>
      <c r="CO395" s="126"/>
      <c r="CP395" s="81"/>
      <c r="CQ395" s="29">
        <v>2.1040999999999999</v>
      </c>
      <c r="CR395" s="27">
        <f t="shared" si="2147"/>
        <v>0</v>
      </c>
      <c r="CS395" s="27">
        <v>0.13389999999999999</v>
      </c>
      <c r="CT395" s="27">
        <f t="shared" si="2148"/>
        <v>0.13389999999999999</v>
      </c>
      <c r="CU395" s="28"/>
      <c r="CV395" s="126" t="s">
        <v>44</v>
      </c>
      <c r="CW395" s="126"/>
      <c r="CX395" s="126"/>
      <c r="CY395" s="126"/>
      <c r="CZ395" s="28"/>
      <c r="DA395" s="29">
        <v>6.0492999999999997</v>
      </c>
      <c r="DB395" s="27">
        <f t="shared" si="2149"/>
        <v>0</v>
      </c>
      <c r="DC395" s="29">
        <v>9.9999999999999992E-2</v>
      </c>
      <c r="DD395" s="27">
        <f t="shared" si="2150"/>
        <v>9.9999999999999992E-2</v>
      </c>
      <c r="DE395" s="27"/>
      <c r="DF395" s="126" t="s">
        <v>44</v>
      </c>
      <c r="DG395" s="126"/>
      <c r="DH395" s="126"/>
      <c r="DI395" s="126"/>
      <c r="DJ395" s="126"/>
      <c r="DK395" s="28"/>
      <c r="DL395" s="29">
        <v>22.4876</v>
      </c>
      <c r="DM395" s="27">
        <f t="shared" si="2151"/>
        <v>0</v>
      </c>
      <c r="DN395" s="27">
        <f t="shared" si="2152"/>
        <v>0</v>
      </c>
      <c r="DO395" s="27">
        <v>4.87E-2</v>
      </c>
      <c r="DP395" s="27">
        <f t="shared" si="2153"/>
        <v>4.87E-2</v>
      </c>
      <c r="DQ395" s="27"/>
      <c r="DR395" s="126" t="s">
        <v>44</v>
      </c>
      <c r="DS395" s="126"/>
      <c r="DT395" s="126"/>
      <c r="DU395" s="126"/>
      <c r="DV395" s="126"/>
      <c r="DW395" s="28"/>
      <c r="DX395" s="29">
        <v>122.9589</v>
      </c>
      <c r="DY395" s="27">
        <v>0.1</v>
      </c>
      <c r="DZ395" s="27">
        <f t="shared" si="2154"/>
        <v>0</v>
      </c>
      <c r="EA395" s="27">
        <v>2.9700000000000001E-2</v>
      </c>
      <c r="EB395" s="27">
        <f t="shared" si="2155"/>
        <v>2.9700000000000001E-2</v>
      </c>
      <c r="EC395" s="27"/>
      <c r="ED395" s="29">
        <v>1129.1178</v>
      </c>
      <c r="EE395" s="27">
        <v>4.4999999999999998E-2</v>
      </c>
      <c r="EF395" s="27">
        <v>0</v>
      </c>
      <c r="EG395" s="27">
        <v>9.5999999999999992E-3</v>
      </c>
      <c r="EH395" s="27">
        <f t="shared" si="2156"/>
        <v>9.5999999999999992E-3</v>
      </c>
      <c r="EI395" s="27"/>
      <c r="EJ395" s="127" t="s">
        <v>30</v>
      </c>
      <c r="EK395" s="127"/>
      <c r="EL395" s="127"/>
      <c r="EM395" s="127"/>
      <c r="EN395" s="127"/>
      <c r="EO395" s="97"/>
      <c r="EP395" s="29">
        <v>2.1040999999999999</v>
      </c>
      <c r="EQ395" s="27">
        <v>0</v>
      </c>
      <c r="ER395" s="27">
        <v>0</v>
      </c>
      <c r="ES395" s="27">
        <v>0.13389999999999999</v>
      </c>
      <c r="ET395" s="27">
        <f t="shared" si="2157"/>
        <v>0.13389999999999999</v>
      </c>
      <c r="EU395" s="97"/>
      <c r="EV395" s="29">
        <f t="shared" si="2158"/>
        <v>6.0492999999999997</v>
      </c>
      <c r="EW395" s="27">
        <v>0</v>
      </c>
      <c r="EX395" s="27">
        <v>0</v>
      </c>
      <c r="EY395" s="27">
        <v>9.9999999999999992E-2</v>
      </c>
      <c r="EZ395" s="27">
        <f t="shared" si="2159"/>
        <v>9.9999999999999992E-2</v>
      </c>
      <c r="FA395" s="97"/>
      <c r="FB395" s="29">
        <f t="shared" si="2160"/>
        <v>250.11780000000002</v>
      </c>
      <c r="FC395" s="27">
        <f t="shared" si="2161"/>
        <v>7.1999999999999995E-2</v>
      </c>
      <c r="FD395" s="27">
        <v>0</v>
      </c>
      <c r="FE395" s="27">
        <v>1.32E-2</v>
      </c>
      <c r="FF395" s="27">
        <f t="shared" si="2162"/>
        <v>1.32E-2</v>
      </c>
      <c r="FG395" s="97"/>
      <c r="FH395" s="29">
        <v>122.9589</v>
      </c>
      <c r="FI395" s="27">
        <v>0.1</v>
      </c>
      <c r="FJ395" s="27">
        <v>0</v>
      </c>
      <c r="FK395" s="27">
        <v>2.9700000000000001E-2</v>
      </c>
      <c r="FL395" s="27">
        <f t="shared" si="2163"/>
        <v>2.9700000000000001E-2</v>
      </c>
      <c r="FM395" s="97"/>
      <c r="FN395" s="32">
        <f t="shared" si="2164"/>
        <v>3</v>
      </c>
      <c r="FO395" s="32">
        <f t="shared" si="2165"/>
        <v>2023</v>
      </c>
    </row>
    <row r="396" spans="1:171" ht="15" x14ac:dyDescent="0.2">
      <c r="A396" s="51" t="str">
        <f t="shared" si="2122"/>
        <v>42023</v>
      </c>
      <c r="B396" s="32">
        <f t="shared" si="2123"/>
        <v>2023</v>
      </c>
      <c r="C396" s="32">
        <f t="shared" si="2124"/>
        <v>4</v>
      </c>
      <c r="D396" s="27"/>
      <c r="E396" s="29">
        <v>0.55889999999999995</v>
      </c>
      <c r="F396" s="52">
        <v>0.3614</v>
      </c>
      <c r="G396" s="27">
        <v>0.1772</v>
      </c>
      <c r="H396" s="27">
        <f t="shared" si="2125"/>
        <v>0.53859999999999997</v>
      </c>
      <c r="I396" s="27"/>
      <c r="J396" s="29">
        <v>0.55889999999999995</v>
      </c>
      <c r="K396" s="27">
        <f t="shared" si="2126"/>
        <v>0.3614</v>
      </c>
      <c r="L396" s="27">
        <f t="shared" si="2127"/>
        <v>0.1772</v>
      </c>
      <c r="M396" s="27">
        <f t="shared" si="2128"/>
        <v>0.53859999999999997</v>
      </c>
      <c r="N396" s="27"/>
      <c r="O396" s="29">
        <v>0.98629999999999995</v>
      </c>
      <c r="P396" s="27">
        <f t="shared" si="2129"/>
        <v>0.3614</v>
      </c>
      <c r="Q396" s="27">
        <v>0.16170000000000001</v>
      </c>
      <c r="R396" s="27">
        <f t="shared" si="2130"/>
        <v>0.52310000000000001</v>
      </c>
      <c r="S396" s="27"/>
      <c r="T396" s="29">
        <v>4.9314999999999998</v>
      </c>
      <c r="U396" s="27">
        <f t="shared" si="2131"/>
        <v>0.3614</v>
      </c>
      <c r="V396" s="27">
        <v>0.1278</v>
      </c>
      <c r="W396" s="27">
        <f t="shared" si="2132"/>
        <v>0.48919999999999997</v>
      </c>
      <c r="X396" s="27"/>
      <c r="Y396" s="29">
        <v>21.5671</v>
      </c>
      <c r="Z396" s="27">
        <v>0.14749999999999999</v>
      </c>
      <c r="AA396" s="27">
        <f t="shared" si="2133"/>
        <v>0.3614</v>
      </c>
      <c r="AB396" s="27">
        <v>7.6499999999999999E-2</v>
      </c>
      <c r="AC396" s="27">
        <f t="shared" si="2134"/>
        <v>0.43790000000000001</v>
      </c>
      <c r="AD396" s="27"/>
      <c r="AE396" s="29">
        <v>5.1288</v>
      </c>
      <c r="AF396" s="52">
        <v>0.24740000000000001</v>
      </c>
      <c r="AG396" s="27">
        <v>0.12709999999999999</v>
      </c>
      <c r="AH396" s="27">
        <f t="shared" si="2135"/>
        <v>0.3745</v>
      </c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9">
        <v>21.5671</v>
      </c>
      <c r="BC396" s="27">
        <f t="shared" si="2136"/>
        <v>0.14749999999999999</v>
      </c>
      <c r="BD396" s="27">
        <f t="shared" si="2137"/>
        <v>0.24740000000000001</v>
      </c>
      <c r="BE396" s="27">
        <v>7.5799999999999992E-2</v>
      </c>
      <c r="BF396" s="27">
        <f t="shared" si="2138"/>
        <v>0.32319999999999999</v>
      </c>
      <c r="BG396" s="27"/>
      <c r="BH396" s="29">
        <v>122.0384</v>
      </c>
      <c r="BI396" s="27">
        <v>0.1</v>
      </c>
      <c r="BJ396" s="27">
        <f t="shared" si="2139"/>
        <v>0.24740000000000001</v>
      </c>
      <c r="BK396" s="27">
        <v>5.6799999999999996E-2</v>
      </c>
      <c r="BL396" s="27">
        <f t="shared" si="2140"/>
        <v>0.30420000000000003</v>
      </c>
      <c r="BM396" s="27"/>
      <c r="BN396" s="29">
        <v>1128.1973</v>
      </c>
      <c r="BO396" s="27">
        <v>4.4999999999999998E-2</v>
      </c>
      <c r="BP396" s="27">
        <f t="shared" si="2141"/>
        <v>0.24740000000000001</v>
      </c>
      <c r="BQ396" s="27">
        <v>3.6700000000000003E-2</v>
      </c>
      <c r="BR396" s="27">
        <f t="shared" si="2142"/>
        <v>0.28410000000000002</v>
      </c>
      <c r="BS396" s="27"/>
      <c r="BT396" s="127" t="s">
        <v>30</v>
      </c>
      <c r="BU396" s="127"/>
      <c r="BV396" s="127"/>
      <c r="BW396" s="127"/>
      <c r="BX396" s="127"/>
      <c r="BY396" s="98"/>
      <c r="BZ396" s="29">
        <v>5.1288</v>
      </c>
      <c r="CA396" s="27">
        <v>0</v>
      </c>
      <c r="CB396" s="27">
        <f t="shared" si="2143"/>
        <v>0.24740000000000001</v>
      </c>
      <c r="CC396" s="27">
        <v>0.12709999999999999</v>
      </c>
      <c r="CD396" s="27">
        <f t="shared" si="2144"/>
        <v>0.3745</v>
      </c>
      <c r="CE396" s="28"/>
      <c r="CF396" s="29">
        <v>249.19730000000001</v>
      </c>
      <c r="CG396" s="27">
        <v>7.1999999999999995E-2</v>
      </c>
      <c r="CH396" s="27">
        <f t="shared" si="2145"/>
        <v>0.24740000000000001</v>
      </c>
      <c r="CI396" s="27">
        <v>1.9800000000000002E-2</v>
      </c>
      <c r="CJ396" s="27">
        <f t="shared" si="2146"/>
        <v>0.26719999999999999</v>
      </c>
      <c r="CK396" s="28"/>
      <c r="CL396" s="126" t="s">
        <v>44</v>
      </c>
      <c r="CM396" s="126"/>
      <c r="CN396" s="126"/>
      <c r="CO396" s="126"/>
      <c r="CP396" s="81"/>
      <c r="CQ396" s="29">
        <v>2.1040999999999999</v>
      </c>
      <c r="CR396" s="27">
        <f t="shared" si="2147"/>
        <v>0</v>
      </c>
      <c r="CS396" s="27">
        <v>0.13389999999999999</v>
      </c>
      <c r="CT396" s="27">
        <f t="shared" si="2148"/>
        <v>0.13389999999999999</v>
      </c>
      <c r="CU396" s="28"/>
      <c r="CV396" s="126" t="s">
        <v>44</v>
      </c>
      <c r="CW396" s="126"/>
      <c r="CX396" s="126"/>
      <c r="CY396" s="126"/>
      <c r="CZ396" s="28"/>
      <c r="DA396" s="29">
        <v>6.0492999999999997</v>
      </c>
      <c r="DB396" s="27">
        <f t="shared" si="2149"/>
        <v>0</v>
      </c>
      <c r="DC396" s="29">
        <v>9.9999999999999992E-2</v>
      </c>
      <c r="DD396" s="27">
        <f t="shared" si="2150"/>
        <v>9.9999999999999992E-2</v>
      </c>
      <c r="DE396" s="27"/>
      <c r="DF396" s="126" t="s">
        <v>44</v>
      </c>
      <c r="DG396" s="126"/>
      <c r="DH396" s="126"/>
      <c r="DI396" s="126"/>
      <c r="DJ396" s="126"/>
      <c r="DK396" s="28"/>
      <c r="DL396" s="29">
        <v>22.4876</v>
      </c>
      <c r="DM396" s="27">
        <f t="shared" si="2151"/>
        <v>0.14749999999999999</v>
      </c>
      <c r="DN396" s="27">
        <f t="shared" si="2152"/>
        <v>0</v>
      </c>
      <c r="DO396" s="27">
        <v>4.87E-2</v>
      </c>
      <c r="DP396" s="27">
        <f t="shared" si="2153"/>
        <v>4.87E-2</v>
      </c>
      <c r="DQ396" s="27"/>
      <c r="DR396" s="126" t="s">
        <v>44</v>
      </c>
      <c r="DS396" s="126"/>
      <c r="DT396" s="126"/>
      <c r="DU396" s="126"/>
      <c r="DV396" s="126"/>
      <c r="DW396" s="28"/>
      <c r="DX396" s="29">
        <v>122.9589</v>
      </c>
      <c r="DY396" s="27">
        <v>0.1</v>
      </c>
      <c r="DZ396" s="27">
        <f t="shared" si="2154"/>
        <v>0</v>
      </c>
      <c r="EA396" s="27">
        <v>2.9700000000000001E-2</v>
      </c>
      <c r="EB396" s="27">
        <f t="shared" si="2155"/>
        <v>2.9700000000000001E-2</v>
      </c>
      <c r="EC396" s="27"/>
      <c r="ED396" s="29">
        <v>1129.1178</v>
      </c>
      <c r="EE396" s="27">
        <v>4.4999999999999998E-2</v>
      </c>
      <c r="EF396" s="27">
        <v>0</v>
      </c>
      <c r="EG396" s="27">
        <v>9.5999999999999992E-3</v>
      </c>
      <c r="EH396" s="27">
        <f t="shared" si="2156"/>
        <v>9.5999999999999992E-3</v>
      </c>
      <c r="EI396" s="27"/>
      <c r="EJ396" s="127" t="s">
        <v>30</v>
      </c>
      <c r="EK396" s="127"/>
      <c r="EL396" s="127"/>
      <c r="EM396" s="127"/>
      <c r="EN396" s="127"/>
      <c r="EO396" s="98"/>
      <c r="EP396" s="29">
        <v>2.1040999999999999</v>
      </c>
      <c r="EQ396" s="27">
        <v>0</v>
      </c>
      <c r="ER396" s="27">
        <v>0</v>
      </c>
      <c r="ES396" s="27">
        <v>0.13389999999999999</v>
      </c>
      <c r="ET396" s="27">
        <f t="shared" si="2157"/>
        <v>0.13389999999999999</v>
      </c>
      <c r="EU396" s="98"/>
      <c r="EV396" s="29">
        <f t="shared" si="2158"/>
        <v>6.0492999999999997</v>
      </c>
      <c r="EW396" s="27">
        <v>0</v>
      </c>
      <c r="EX396" s="27">
        <v>0</v>
      </c>
      <c r="EY396" s="27">
        <v>9.9999999999999992E-2</v>
      </c>
      <c r="EZ396" s="27">
        <f t="shared" si="2159"/>
        <v>9.9999999999999992E-2</v>
      </c>
      <c r="FA396" s="98"/>
      <c r="FB396" s="29">
        <f t="shared" si="2160"/>
        <v>250.11780000000002</v>
      </c>
      <c r="FC396" s="27">
        <f t="shared" si="2161"/>
        <v>7.1999999999999995E-2</v>
      </c>
      <c r="FD396" s="27">
        <v>0</v>
      </c>
      <c r="FE396" s="27">
        <v>1.32E-2</v>
      </c>
      <c r="FF396" s="27">
        <f t="shared" si="2162"/>
        <v>1.32E-2</v>
      </c>
      <c r="FG396" s="98"/>
      <c r="FH396" s="29">
        <v>122.9589</v>
      </c>
      <c r="FI396" s="27">
        <v>0.1</v>
      </c>
      <c r="FJ396" s="27">
        <v>0</v>
      </c>
      <c r="FK396" s="27">
        <v>2.9700000000000001E-2</v>
      </c>
      <c r="FL396" s="27">
        <f t="shared" si="2163"/>
        <v>2.9700000000000001E-2</v>
      </c>
      <c r="FM396" s="98"/>
      <c r="FN396" s="32">
        <f t="shared" si="2164"/>
        <v>4</v>
      </c>
      <c r="FO396" s="32">
        <f t="shared" si="2165"/>
        <v>2023</v>
      </c>
    </row>
    <row r="397" spans="1:171" ht="15" x14ac:dyDescent="0.2">
      <c r="A397" s="51" t="str">
        <f t="shared" si="2122"/>
        <v>52023</v>
      </c>
      <c r="B397" s="32">
        <f t="shared" si="2123"/>
        <v>2023</v>
      </c>
      <c r="C397" s="32">
        <f t="shared" si="2124"/>
        <v>5</v>
      </c>
      <c r="D397" s="27"/>
      <c r="E397" s="29">
        <v>0.55889999999999995</v>
      </c>
      <c r="F397" s="52">
        <v>0.12670000000000001</v>
      </c>
      <c r="G397" s="27">
        <v>0.1772</v>
      </c>
      <c r="H397" s="27">
        <f t="shared" si="2125"/>
        <v>0.3039</v>
      </c>
      <c r="I397" s="27"/>
      <c r="J397" s="29">
        <v>0.55889999999999995</v>
      </c>
      <c r="K397" s="27">
        <f t="shared" si="2126"/>
        <v>0.12670000000000001</v>
      </c>
      <c r="L397" s="27">
        <f t="shared" si="2127"/>
        <v>0.1772</v>
      </c>
      <c r="M397" s="27">
        <f t="shared" si="2128"/>
        <v>0.3039</v>
      </c>
      <c r="N397" s="27"/>
      <c r="O397" s="29">
        <v>0.98629999999999995</v>
      </c>
      <c r="P397" s="27">
        <f t="shared" si="2129"/>
        <v>0.12670000000000001</v>
      </c>
      <c r="Q397" s="27">
        <v>0.16170000000000001</v>
      </c>
      <c r="R397" s="27">
        <f t="shared" si="2130"/>
        <v>0.28839999999999999</v>
      </c>
      <c r="S397" s="27"/>
      <c r="T397" s="29">
        <v>4.9314999999999998</v>
      </c>
      <c r="U397" s="27">
        <f t="shared" si="2131"/>
        <v>0.12670000000000001</v>
      </c>
      <c r="V397" s="27">
        <v>0.1278</v>
      </c>
      <c r="W397" s="27">
        <f t="shared" si="2132"/>
        <v>0.2545</v>
      </c>
      <c r="X397" s="27"/>
      <c r="Y397" s="29">
        <v>21.5671</v>
      </c>
      <c r="Z397" s="27">
        <v>0.14749999999999999</v>
      </c>
      <c r="AA397" s="27">
        <f t="shared" si="2133"/>
        <v>0.12670000000000001</v>
      </c>
      <c r="AB397" s="27">
        <v>7.6499999999999999E-2</v>
      </c>
      <c r="AC397" s="27">
        <f t="shared" si="2134"/>
        <v>0.20319999999999999</v>
      </c>
      <c r="AD397" s="27"/>
      <c r="AE397" s="29">
        <v>5.1288</v>
      </c>
      <c r="AF397" s="52">
        <f t="shared" ref="AF397:AF402" si="2166">F397</f>
        <v>0.12670000000000001</v>
      </c>
      <c r="AG397" s="27">
        <v>0.12709999999999999</v>
      </c>
      <c r="AH397" s="27">
        <f t="shared" si="2135"/>
        <v>0.25380000000000003</v>
      </c>
      <c r="AI397" s="130" t="s">
        <v>56</v>
      </c>
      <c r="AJ397" s="130"/>
      <c r="AK397" s="130"/>
      <c r="AL397" s="130"/>
      <c r="AM397" s="130"/>
      <c r="AN397" s="130"/>
      <c r="AO397" s="130"/>
      <c r="AP397" s="130"/>
      <c r="AQ397" s="130"/>
      <c r="AR397" s="130"/>
      <c r="AS397" s="130"/>
      <c r="AT397" s="130"/>
      <c r="AU397" s="130"/>
      <c r="AV397" s="130"/>
      <c r="AW397" s="130"/>
      <c r="AX397" s="130"/>
      <c r="AY397" s="130"/>
      <c r="AZ397" s="27"/>
      <c r="BA397" s="27"/>
      <c r="BB397" s="29">
        <v>21.5671</v>
      </c>
      <c r="BC397" s="27">
        <f t="shared" si="2136"/>
        <v>0.14749999999999999</v>
      </c>
      <c r="BD397" s="27">
        <f t="shared" si="2137"/>
        <v>0.12670000000000001</v>
      </c>
      <c r="BE397" s="27">
        <v>7.5799999999999992E-2</v>
      </c>
      <c r="BF397" s="27">
        <f t="shared" si="2138"/>
        <v>0.20250000000000001</v>
      </c>
      <c r="BG397" s="27"/>
      <c r="BH397" s="29">
        <v>122.0384</v>
      </c>
      <c r="BI397" s="27">
        <v>0.1</v>
      </c>
      <c r="BJ397" s="27">
        <f t="shared" si="2139"/>
        <v>0.12670000000000001</v>
      </c>
      <c r="BK397" s="27">
        <v>5.6799999999999996E-2</v>
      </c>
      <c r="BL397" s="27">
        <f t="shared" si="2140"/>
        <v>0.1835</v>
      </c>
      <c r="BM397" s="27"/>
      <c r="BN397" s="29">
        <v>1128.1973</v>
      </c>
      <c r="BO397" s="27">
        <v>4.4999999999999998E-2</v>
      </c>
      <c r="BP397" s="27">
        <f t="shared" si="2141"/>
        <v>0.12670000000000001</v>
      </c>
      <c r="BQ397" s="27">
        <v>3.6700000000000003E-2</v>
      </c>
      <c r="BR397" s="27">
        <f t="shared" si="2142"/>
        <v>0.16340000000000002</v>
      </c>
      <c r="BS397" s="27"/>
      <c r="BT397" s="127" t="s">
        <v>30</v>
      </c>
      <c r="BU397" s="127"/>
      <c r="BV397" s="127"/>
      <c r="BW397" s="127"/>
      <c r="BX397" s="127"/>
      <c r="BY397" s="99"/>
      <c r="BZ397" s="29">
        <v>5.1288</v>
      </c>
      <c r="CA397" s="27">
        <v>0</v>
      </c>
      <c r="CB397" s="27">
        <f t="shared" si="2143"/>
        <v>0.12670000000000001</v>
      </c>
      <c r="CC397" s="27">
        <v>0.12709999999999999</v>
      </c>
      <c r="CD397" s="27">
        <f t="shared" si="2144"/>
        <v>0.25380000000000003</v>
      </c>
      <c r="CE397" s="28"/>
      <c r="CF397" s="29">
        <v>249.19730000000001</v>
      </c>
      <c r="CG397" s="27">
        <v>7.1999999999999995E-2</v>
      </c>
      <c r="CH397" s="27">
        <f t="shared" si="2145"/>
        <v>0.12670000000000001</v>
      </c>
      <c r="CI397" s="27">
        <v>1.9800000000000002E-2</v>
      </c>
      <c r="CJ397" s="27">
        <f t="shared" si="2146"/>
        <v>0.14650000000000002</v>
      </c>
      <c r="CK397" s="28"/>
      <c r="CL397" s="126" t="s">
        <v>44</v>
      </c>
      <c r="CM397" s="126"/>
      <c r="CN397" s="126"/>
      <c r="CO397" s="126"/>
      <c r="CP397" s="81"/>
      <c r="CQ397" s="29">
        <v>2.1040999999999999</v>
      </c>
      <c r="CR397" s="27">
        <f t="shared" si="2147"/>
        <v>0</v>
      </c>
      <c r="CS397" s="27">
        <v>0.13389999999999999</v>
      </c>
      <c r="CT397" s="27">
        <f t="shared" si="2148"/>
        <v>0.13389999999999999</v>
      </c>
      <c r="CU397" s="28"/>
      <c r="CV397" s="126" t="s">
        <v>44</v>
      </c>
      <c r="CW397" s="126"/>
      <c r="CX397" s="126"/>
      <c r="CY397" s="126"/>
      <c r="CZ397" s="28"/>
      <c r="DA397" s="29">
        <v>6.0492999999999997</v>
      </c>
      <c r="DB397" s="27">
        <f t="shared" si="2149"/>
        <v>0</v>
      </c>
      <c r="DC397" s="29">
        <v>9.9999999999999992E-2</v>
      </c>
      <c r="DD397" s="27">
        <f t="shared" si="2150"/>
        <v>9.9999999999999992E-2</v>
      </c>
      <c r="DE397" s="27"/>
      <c r="DF397" s="126" t="s">
        <v>44</v>
      </c>
      <c r="DG397" s="126"/>
      <c r="DH397" s="126"/>
      <c r="DI397" s="126"/>
      <c r="DJ397" s="126"/>
      <c r="DK397" s="28"/>
      <c r="DL397" s="29">
        <v>22.4876</v>
      </c>
      <c r="DM397" s="27">
        <f t="shared" si="2151"/>
        <v>0</v>
      </c>
      <c r="DN397" s="27">
        <f t="shared" si="2152"/>
        <v>0</v>
      </c>
      <c r="DO397" s="27">
        <v>4.87E-2</v>
      </c>
      <c r="DP397" s="27">
        <f t="shared" si="2153"/>
        <v>4.87E-2</v>
      </c>
      <c r="DQ397" s="27"/>
      <c r="DR397" s="126" t="s">
        <v>44</v>
      </c>
      <c r="DS397" s="126"/>
      <c r="DT397" s="126"/>
      <c r="DU397" s="126"/>
      <c r="DV397" s="126"/>
      <c r="DW397" s="28"/>
      <c r="DX397" s="29">
        <v>122.9589</v>
      </c>
      <c r="DY397" s="27">
        <v>0.1</v>
      </c>
      <c r="DZ397" s="27">
        <f t="shared" si="2154"/>
        <v>0</v>
      </c>
      <c r="EA397" s="27">
        <v>2.9700000000000001E-2</v>
      </c>
      <c r="EB397" s="27">
        <f t="shared" si="2155"/>
        <v>2.9700000000000001E-2</v>
      </c>
      <c r="EC397" s="27"/>
      <c r="ED397" s="29">
        <v>1129.1178</v>
      </c>
      <c r="EE397" s="27">
        <v>4.4999999999999998E-2</v>
      </c>
      <c r="EF397" s="27">
        <v>0</v>
      </c>
      <c r="EG397" s="27">
        <v>9.5999999999999992E-3</v>
      </c>
      <c r="EH397" s="27">
        <f t="shared" si="2156"/>
        <v>9.5999999999999992E-3</v>
      </c>
      <c r="EI397" s="27"/>
      <c r="EJ397" s="127" t="s">
        <v>30</v>
      </c>
      <c r="EK397" s="127"/>
      <c r="EL397" s="127"/>
      <c r="EM397" s="127"/>
      <c r="EN397" s="127"/>
      <c r="EO397" s="99"/>
      <c r="EP397" s="29">
        <v>2.1040999999999999</v>
      </c>
      <c r="EQ397" s="27">
        <v>0</v>
      </c>
      <c r="ER397" s="27">
        <v>0</v>
      </c>
      <c r="ES397" s="27">
        <v>0.13389999999999999</v>
      </c>
      <c r="ET397" s="27">
        <f t="shared" si="2157"/>
        <v>0.13389999999999999</v>
      </c>
      <c r="EU397" s="99"/>
      <c r="EV397" s="29">
        <f t="shared" si="2158"/>
        <v>6.0492999999999997</v>
      </c>
      <c r="EW397" s="27">
        <v>0</v>
      </c>
      <c r="EX397" s="27">
        <v>0</v>
      </c>
      <c r="EY397" s="27">
        <v>9.9999999999999992E-2</v>
      </c>
      <c r="EZ397" s="27">
        <f t="shared" si="2159"/>
        <v>9.9999999999999992E-2</v>
      </c>
      <c r="FA397" s="99"/>
      <c r="FB397" s="29">
        <f t="shared" si="2160"/>
        <v>250.11780000000002</v>
      </c>
      <c r="FC397" s="27">
        <f t="shared" si="2161"/>
        <v>7.1999999999999995E-2</v>
      </c>
      <c r="FD397" s="27">
        <v>0</v>
      </c>
      <c r="FE397" s="27">
        <v>1.32E-2</v>
      </c>
      <c r="FF397" s="27">
        <f t="shared" si="2162"/>
        <v>1.32E-2</v>
      </c>
      <c r="FG397" s="99"/>
      <c r="FH397" s="29">
        <v>122.9589</v>
      </c>
      <c r="FI397" s="27">
        <v>0.1</v>
      </c>
      <c r="FJ397" s="27">
        <v>0</v>
      </c>
      <c r="FK397" s="27">
        <v>2.9700000000000001E-2</v>
      </c>
      <c r="FL397" s="27">
        <f t="shared" si="2163"/>
        <v>2.9700000000000001E-2</v>
      </c>
      <c r="FM397" s="99"/>
      <c r="FN397" s="32">
        <f t="shared" si="2164"/>
        <v>5</v>
      </c>
      <c r="FO397" s="32">
        <f t="shared" si="2165"/>
        <v>2023</v>
      </c>
    </row>
    <row r="398" spans="1:171" ht="15" x14ac:dyDescent="0.2">
      <c r="A398" s="51" t="str">
        <f t="shared" si="2122"/>
        <v>62023</v>
      </c>
      <c r="B398" s="32">
        <f t="shared" si="2123"/>
        <v>2023</v>
      </c>
      <c r="C398" s="32">
        <f t="shared" si="2124"/>
        <v>6</v>
      </c>
      <c r="D398" s="27"/>
      <c r="E398" s="29">
        <v>0.55889999999999995</v>
      </c>
      <c r="F398" s="52">
        <v>0.15079999999999999</v>
      </c>
      <c r="G398" s="27">
        <v>0.1772</v>
      </c>
      <c r="H398" s="27">
        <f t="shared" si="2125"/>
        <v>0.32799999999999996</v>
      </c>
      <c r="I398" s="27"/>
      <c r="J398" s="29">
        <v>0.55889999999999995</v>
      </c>
      <c r="K398" s="27">
        <f t="shared" si="2126"/>
        <v>0.15079999999999999</v>
      </c>
      <c r="L398" s="27">
        <f t="shared" si="2127"/>
        <v>0.1772</v>
      </c>
      <c r="M398" s="27">
        <f t="shared" si="2128"/>
        <v>0.32799999999999996</v>
      </c>
      <c r="N398" s="27"/>
      <c r="O398" s="29">
        <v>0.98629999999999995</v>
      </c>
      <c r="P398" s="27">
        <f t="shared" si="2129"/>
        <v>0.15079999999999999</v>
      </c>
      <c r="Q398" s="27">
        <v>0.16170000000000001</v>
      </c>
      <c r="R398" s="27">
        <f t="shared" si="2130"/>
        <v>0.3125</v>
      </c>
      <c r="S398" s="27"/>
      <c r="T398" s="29">
        <v>4.9314999999999998</v>
      </c>
      <c r="U398" s="27">
        <f t="shared" si="2131"/>
        <v>0.15079999999999999</v>
      </c>
      <c r="V398" s="27">
        <v>0.1278</v>
      </c>
      <c r="W398" s="27">
        <f t="shared" si="2132"/>
        <v>0.27859999999999996</v>
      </c>
      <c r="X398" s="27"/>
      <c r="Y398" s="29">
        <v>21.5671</v>
      </c>
      <c r="Z398" s="27">
        <v>0.14749999999999999</v>
      </c>
      <c r="AA398" s="27">
        <f t="shared" si="2133"/>
        <v>0.15079999999999999</v>
      </c>
      <c r="AB398" s="27">
        <v>7.6499999999999999E-2</v>
      </c>
      <c r="AC398" s="27">
        <f t="shared" si="2134"/>
        <v>0.2273</v>
      </c>
      <c r="AD398" s="27"/>
      <c r="AE398" s="29">
        <v>5.1288</v>
      </c>
      <c r="AF398" s="52">
        <f t="shared" si="2166"/>
        <v>0.15079999999999999</v>
      </c>
      <c r="AG398" s="27">
        <v>0.12709999999999999</v>
      </c>
      <c r="AH398" s="27">
        <f t="shared" si="2135"/>
        <v>0.27789999999999998</v>
      </c>
      <c r="AI398" s="130" t="s">
        <v>57</v>
      </c>
      <c r="AJ398" s="130"/>
      <c r="AK398" s="130"/>
      <c r="AL398" s="130"/>
      <c r="AM398" s="130"/>
      <c r="AN398" s="130"/>
      <c r="AO398" s="130"/>
      <c r="AP398" s="130"/>
      <c r="AQ398" s="130"/>
      <c r="AR398" s="130"/>
      <c r="AS398" s="130"/>
      <c r="AT398" s="130"/>
      <c r="AU398" s="130"/>
      <c r="AV398" s="130"/>
      <c r="AW398" s="130"/>
      <c r="AX398" s="130"/>
      <c r="AY398" s="130"/>
      <c r="AZ398" s="27"/>
      <c r="BA398" s="27"/>
      <c r="BB398" s="29">
        <v>21.5671</v>
      </c>
      <c r="BC398" s="27">
        <f t="shared" si="2136"/>
        <v>0.14749999999999999</v>
      </c>
      <c r="BD398" s="27">
        <f t="shared" si="2137"/>
        <v>0.15079999999999999</v>
      </c>
      <c r="BE398" s="27">
        <v>7.5799999999999992E-2</v>
      </c>
      <c r="BF398" s="27">
        <f t="shared" si="2138"/>
        <v>0.22659999999999997</v>
      </c>
      <c r="BG398" s="27"/>
      <c r="BH398" s="29">
        <v>122.0384</v>
      </c>
      <c r="BI398" s="27">
        <v>0.1</v>
      </c>
      <c r="BJ398" s="27">
        <f t="shared" si="2139"/>
        <v>0.15079999999999999</v>
      </c>
      <c r="BK398" s="27">
        <v>5.6799999999999996E-2</v>
      </c>
      <c r="BL398" s="27">
        <f t="shared" si="2140"/>
        <v>0.20759999999999998</v>
      </c>
      <c r="BM398" s="27"/>
      <c r="BN398" s="29">
        <v>1128.1973</v>
      </c>
      <c r="BO398" s="27">
        <v>4.4999999999999998E-2</v>
      </c>
      <c r="BP398" s="27">
        <f t="shared" si="2141"/>
        <v>0.15079999999999999</v>
      </c>
      <c r="BQ398" s="27">
        <v>3.6700000000000003E-2</v>
      </c>
      <c r="BR398" s="27">
        <f t="shared" si="2142"/>
        <v>0.1875</v>
      </c>
      <c r="BS398" s="27"/>
      <c r="BT398" s="127" t="s">
        <v>30</v>
      </c>
      <c r="BU398" s="127"/>
      <c r="BV398" s="127"/>
      <c r="BW398" s="127"/>
      <c r="BX398" s="127"/>
      <c r="BY398" s="100"/>
      <c r="BZ398" s="29">
        <v>5.1288</v>
      </c>
      <c r="CA398" s="27">
        <v>0</v>
      </c>
      <c r="CB398" s="27">
        <f t="shared" si="2143"/>
        <v>0.15079999999999999</v>
      </c>
      <c r="CC398" s="27">
        <v>0.12709999999999999</v>
      </c>
      <c r="CD398" s="27">
        <f t="shared" si="2144"/>
        <v>0.27789999999999998</v>
      </c>
      <c r="CE398" s="28"/>
      <c r="CF398" s="29">
        <v>249.19730000000001</v>
      </c>
      <c r="CG398" s="27">
        <v>7.1999999999999995E-2</v>
      </c>
      <c r="CH398" s="27">
        <f t="shared" si="2145"/>
        <v>0.15079999999999999</v>
      </c>
      <c r="CI398" s="27">
        <v>1.9800000000000002E-2</v>
      </c>
      <c r="CJ398" s="27">
        <f t="shared" si="2146"/>
        <v>0.1706</v>
      </c>
      <c r="CK398" s="28"/>
      <c r="CL398" s="126" t="s">
        <v>44</v>
      </c>
      <c r="CM398" s="126"/>
      <c r="CN398" s="126"/>
      <c r="CO398" s="126"/>
      <c r="CP398" s="81"/>
      <c r="CQ398" s="29">
        <v>2.1040999999999999</v>
      </c>
      <c r="CR398" s="27">
        <f t="shared" si="2147"/>
        <v>0</v>
      </c>
      <c r="CS398" s="27">
        <v>0.13389999999999999</v>
      </c>
      <c r="CT398" s="27">
        <f t="shared" si="2148"/>
        <v>0.13389999999999999</v>
      </c>
      <c r="CU398" s="28"/>
      <c r="CV398" s="126" t="s">
        <v>44</v>
      </c>
      <c r="CW398" s="126"/>
      <c r="CX398" s="126"/>
      <c r="CY398" s="126"/>
      <c r="CZ398" s="28"/>
      <c r="DA398" s="29">
        <v>6.0492999999999997</v>
      </c>
      <c r="DB398" s="27">
        <f t="shared" si="2149"/>
        <v>0</v>
      </c>
      <c r="DC398" s="29">
        <v>9.9999999999999992E-2</v>
      </c>
      <c r="DD398" s="27">
        <f t="shared" si="2150"/>
        <v>9.9999999999999992E-2</v>
      </c>
      <c r="DE398" s="27"/>
      <c r="DF398" s="126" t="s">
        <v>44</v>
      </c>
      <c r="DG398" s="126"/>
      <c r="DH398" s="126"/>
      <c r="DI398" s="126"/>
      <c r="DJ398" s="126"/>
      <c r="DK398" s="28"/>
      <c r="DL398" s="29">
        <v>22.4876</v>
      </c>
      <c r="DM398" s="27">
        <f t="shared" si="2151"/>
        <v>0</v>
      </c>
      <c r="DN398" s="27">
        <f t="shared" si="2152"/>
        <v>0</v>
      </c>
      <c r="DO398" s="27">
        <v>4.87E-2</v>
      </c>
      <c r="DP398" s="27">
        <f t="shared" si="2153"/>
        <v>4.87E-2</v>
      </c>
      <c r="DQ398" s="27"/>
      <c r="DR398" s="126" t="s">
        <v>44</v>
      </c>
      <c r="DS398" s="126"/>
      <c r="DT398" s="126"/>
      <c r="DU398" s="126"/>
      <c r="DV398" s="126"/>
      <c r="DW398" s="28"/>
      <c r="DX398" s="29">
        <v>122.9589</v>
      </c>
      <c r="DY398" s="27">
        <v>0.1</v>
      </c>
      <c r="DZ398" s="27">
        <f t="shared" si="2154"/>
        <v>0</v>
      </c>
      <c r="EA398" s="27">
        <v>2.9700000000000001E-2</v>
      </c>
      <c r="EB398" s="27">
        <f t="shared" si="2155"/>
        <v>2.9700000000000001E-2</v>
      </c>
      <c r="EC398" s="27"/>
      <c r="ED398" s="29">
        <v>1129.1178</v>
      </c>
      <c r="EE398" s="27">
        <v>4.4999999999999998E-2</v>
      </c>
      <c r="EF398" s="27">
        <v>0</v>
      </c>
      <c r="EG398" s="27">
        <v>9.5999999999999992E-3</v>
      </c>
      <c r="EH398" s="27">
        <f t="shared" si="2156"/>
        <v>9.5999999999999992E-3</v>
      </c>
      <c r="EI398" s="27"/>
      <c r="EJ398" s="127" t="s">
        <v>30</v>
      </c>
      <c r="EK398" s="127"/>
      <c r="EL398" s="127"/>
      <c r="EM398" s="127"/>
      <c r="EN398" s="127"/>
      <c r="EO398" s="100"/>
      <c r="EP398" s="29">
        <v>2.1040999999999999</v>
      </c>
      <c r="EQ398" s="27">
        <v>0</v>
      </c>
      <c r="ER398" s="27">
        <v>0</v>
      </c>
      <c r="ES398" s="27">
        <v>0.13389999999999999</v>
      </c>
      <c r="ET398" s="27">
        <f t="shared" si="2157"/>
        <v>0.13389999999999999</v>
      </c>
      <c r="EU398" s="100"/>
      <c r="EV398" s="29">
        <f t="shared" si="2158"/>
        <v>6.0492999999999997</v>
      </c>
      <c r="EW398" s="27">
        <v>0</v>
      </c>
      <c r="EX398" s="27">
        <v>0</v>
      </c>
      <c r="EY398" s="27">
        <v>9.9999999999999992E-2</v>
      </c>
      <c r="EZ398" s="27">
        <f t="shared" si="2159"/>
        <v>9.9999999999999992E-2</v>
      </c>
      <c r="FA398" s="100"/>
      <c r="FB398" s="29">
        <f t="shared" si="2160"/>
        <v>250.11780000000002</v>
      </c>
      <c r="FC398" s="27">
        <f t="shared" si="2161"/>
        <v>7.1999999999999995E-2</v>
      </c>
      <c r="FD398" s="27">
        <v>0</v>
      </c>
      <c r="FE398" s="27">
        <v>1.32E-2</v>
      </c>
      <c r="FF398" s="27">
        <f t="shared" si="2162"/>
        <v>1.32E-2</v>
      </c>
      <c r="FG398" s="100"/>
      <c r="FH398" s="29">
        <v>122.9589</v>
      </c>
      <c r="FI398" s="27">
        <v>0.1</v>
      </c>
      <c r="FJ398" s="27">
        <v>0</v>
      </c>
      <c r="FK398" s="27">
        <v>2.9700000000000001E-2</v>
      </c>
      <c r="FL398" s="27">
        <f t="shared" si="2163"/>
        <v>2.9700000000000001E-2</v>
      </c>
      <c r="FM398" s="100"/>
      <c r="FN398" s="32">
        <f t="shared" si="2164"/>
        <v>6</v>
      </c>
      <c r="FO398" s="32">
        <f t="shared" si="2165"/>
        <v>2023</v>
      </c>
    </row>
    <row r="399" spans="1:171" ht="15" x14ac:dyDescent="0.2">
      <c r="A399" s="51" t="str">
        <f t="shared" ref="A399" si="2167">CONCATENATE(C399,B399)</f>
        <v>72023</v>
      </c>
      <c r="B399" s="32">
        <f t="shared" si="2123"/>
        <v>2023</v>
      </c>
      <c r="C399" s="32">
        <f t="shared" si="2124"/>
        <v>7</v>
      </c>
      <c r="D399" s="27"/>
      <c r="E399" s="29">
        <v>0.55889999999999995</v>
      </c>
      <c r="F399" s="52">
        <v>0.30280000000000001</v>
      </c>
      <c r="G399" s="27">
        <v>0.1772</v>
      </c>
      <c r="H399" s="27">
        <f t="shared" ref="H399" si="2168">(F399+G399)</f>
        <v>0.48</v>
      </c>
      <c r="I399" s="27"/>
      <c r="J399" s="29">
        <v>0.55889999999999995</v>
      </c>
      <c r="K399" s="27">
        <f t="shared" ref="K399" si="2169">+F399</f>
        <v>0.30280000000000001</v>
      </c>
      <c r="L399" s="27">
        <f t="shared" ref="L399" si="2170">G399</f>
        <v>0.1772</v>
      </c>
      <c r="M399" s="27">
        <f t="shared" ref="M399" si="2171">(K399+L399)</f>
        <v>0.48</v>
      </c>
      <c r="N399" s="27"/>
      <c r="O399" s="29">
        <v>0.98629999999999995</v>
      </c>
      <c r="P399" s="27">
        <f t="shared" ref="P399" si="2172">+F399</f>
        <v>0.30280000000000001</v>
      </c>
      <c r="Q399" s="27">
        <v>0.16170000000000001</v>
      </c>
      <c r="R399" s="27">
        <f t="shared" ref="R399" si="2173">(P399+Q399)</f>
        <v>0.46450000000000002</v>
      </c>
      <c r="S399" s="27"/>
      <c r="T399" s="29">
        <v>4.9314999999999998</v>
      </c>
      <c r="U399" s="27">
        <f t="shared" ref="U399" si="2174">+P399</f>
        <v>0.30280000000000001</v>
      </c>
      <c r="V399" s="27">
        <v>0.1278</v>
      </c>
      <c r="W399" s="27">
        <f t="shared" ref="W399" si="2175">(U399+V399)</f>
        <v>0.43059999999999998</v>
      </c>
      <c r="X399" s="27"/>
      <c r="Y399" s="29">
        <v>21.5671</v>
      </c>
      <c r="Z399" s="27">
        <v>0.14749999999999999</v>
      </c>
      <c r="AA399" s="27">
        <f t="shared" ref="AA399" si="2176">+U399</f>
        <v>0.30280000000000001</v>
      </c>
      <c r="AB399" s="27">
        <v>7.6499999999999999E-2</v>
      </c>
      <c r="AC399" s="27">
        <f t="shared" ref="AC399" si="2177">(AA399+AB399)</f>
        <v>0.37930000000000003</v>
      </c>
      <c r="AD399" s="27"/>
      <c r="AE399" s="29">
        <v>5.1288</v>
      </c>
      <c r="AF399" s="52">
        <f t="shared" si="2166"/>
        <v>0.30280000000000001</v>
      </c>
      <c r="AG399" s="27">
        <v>0.12709999999999999</v>
      </c>
      <c r="AH399" s="27">
        <f t="shared" ref="AH399" si="2178">(AF399+AG399)</f>
        <v>0.4299</v>
      </c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9">
        <v>21.5671</v>
      </c>
      <c r="BC399" s="27">
        <f t="shared" si="2136"/>
        <v>0.14749999999999999</v>
      </c>
      <c r="BD399" s="27">
        <f t="shared" si="2137"/>
        <v>0.30280000000000001</v>
      </c>
      <c r="BE399" s="27">
        <v>7.5799999999999992E-2</v>
      </c>
      <c r="BF399" s="27">
        <f t="shared" ref="BF399" si="2179">(BD399+BE399)</f>
        <v>0.37859999999999999</v>
      </c>
      <c r="BG399" s="27"/>
      <c r="BH399" s="29">
        <v>122.0384</v>
      </c>
      <c r="BI399" s="27">
        <v>0.1</v>
      </c>
      <c r="BJ399" s="27">
        <f t="shared" ref="BJ399" si="2180">+BD399</f>
        <v>0.30280000000000001</v>
      </c>
      <c r="BK399" s="27">
        <v>5.6799999999999996E-2</v>
      </c>
      <c r="BL399" s="27">
        <f t="shared" ref="BL399" si="2181">(BJ399+BK399)</f>
        <v>0.35960000000000003</v>
      </c>
      <c r="BM399" s="27"/>
      <c r="BN399" s="29">
        <v>1128.1973</v>
      </c>
      <c r="BO399" s="27">
        <v>4.4999999999999998E-2</v>
      </c>
      <c r="BP399" s="27">
        <f t="shared" si="2141"/>
        <v>0.30280000000000001</v>
      </c>
      <c r="BQ399" s="27">
        <v>3.6700000000000003E-2</v>
      </c>
      <c r="BR399" s="27">
        <f t="shared" ref="BR399" si="2182">BP399+BQ399</f>
        <v>0.33950000000000002</v>
      </c>
      <c r="BS399" s="27"/>
      <c r="BT399" s="127" t="s">
        <v>30</v>
      </c>
      <c r="BU399" s="127"/>
      <c r="BV399" s="127"/>
      <c r="BW399" s="127"/>
      <c r="BX399" s="127"/>
      <c r="BY399" s="101"/>
      <c r="BZ399" s="29">
        <v>5.1288</v>
      </c>
      <c r="CA399" s="27">
        <v>0</v>
      </c>
      <c r="CB399" s="27">
        <f t="shared" ref="CB399" si="2183">+BJ399</f>
        <v>0.30280000000000001</v>
      </c>
      <c r="CC399" s="27">
        <v>0.12709999999999999</v>
      </c>
      <c r="CD399" s="27">
        <f t="shared" ref="CD399" si="2184">CB399+CC399</f>
        <v>0.4299</v>
      </c>
      <c r="CE399" s="28"/>
      <c r="CF399" s="29">
        <v>249.19730000000001</v>
      </c>
      <c r="CG399" s="27">
        <v>7.1999999999999995E-2</v>
      </c>
      <c r="CH399" s="27">
        <f t="shared" ref="CH399" si="2185">CB399</f>
        <v>0.30280000000000001</v>
      </c>
      <c r="CI399" s="27">
        <v>1.9800000000000002E-2</v>
      </c>
      <c r="CJ399" s="27">
        <f t="shared" ref="CJ399" si="2186">CH399+CI399</f>
        <v>0.3226</v>
      </c>
      <c r="CK399" s="28"/>
      <c r="CL399" s="126" t="s">
        <v>44</v>
      </c>
      <c r="CM399" s="126"/>
      <c r="CN399" s="126"/>
      <c r="CO399" s="126"/>
      <c r="CP399" s="81"/>
      <c r="CQ399" s="29">
        <v>2.1040999999999999</v>
      </c>
      <c r="CR399" s="27">
        <f t="shared" ref="CR399" si="2187">+CM399</f>
        <v>0</v>
      </c>
      <c r="CS399" s="27">
        <v>0.13389999999999999</v>
      </c>
      <c r="CT399" s="27">
        <f t="shared" ref="CT399" si="2188">(CR399+CS399)</f>
        <v>0.13389999999999999</v>
      </c>
      <c r="CU399" s="28"/>
      <c r="CV399" s="126" t="s">
        <v>44</v>
      </c>
      <c r="CW399" s="126"/>
      <c r="CX399" s="126"/>
      <c r="CY399" s="126"/>
      <c r="CZ399" s="28"/>
      <c r="DA399" s="29">
        <v>6.0492999999999997</v>
      </c>
      <c r="DB399" s="27">
        <f t="shared" ref="DB399" si="2189">+CW399</f>
        <v>0</v>
      </c>
      <c r="DC399" s="29">
        <v>9.9999999999999992E-2</v>
      </c>
      <c r="DD399" s="27">
        <f t="shared" ref="DD399" si="2190">(DB399+DC399)</f>
        <v>9.9999999999999992E-2</v>
      </c>
      <c r="DE399" s="27"/>
      <c r="DF399" s="126" t="s">
        <v>44</v>
      </c>
      <c r="DG399" s="126"/>
      <c r="DH399" s="126"/>
      <c r="DI399" s="126"/>
      <c r="DJ399" s="126"/>
      <c r="DK399" s="28"/>
      <c r="DL399" s="29">
        <v>22.4876</v>
      </c>
      <c r="DM399" s="27">
        <f t="shared" si="2151"/>
        <v>0.14749999999999999</v>
      </c>
      <c r="DN399" s="27">
        <f t="shared" ref="DN399" si="2191">+DH399</f>
        <v>0</v>
      </c>
      <c r="DO399" s="27">
        <v>4.87E-2</v>
      </c>
      <c r="DP399" s="27">
        <f t="shared" ref="DP399" si="2192">(DN399+DO399)</f>
        <v>4.87E-2</v>
      </c>
      <c r="DQ399" s="27"/>
      <c r="DR399" s="126" t="s">
        <v>44</v>
      </c>
      <c r="DS399" s="126"/>
      <c r="DT399" s="126"/>
      <c r="DU399" s="126"/>
      <c r="DV399" s="126"/>
      <c r="DW399" s="28"/>
      <c r="DX399" s="29">
        <v>122.9589</v>
      </c>
      <c r="DY399" s="27">
        <v>0.1</v>
      </c>
      <c r="DZ399" s="27">
        <f t="shared" ref="DZ399" si="2193">+DT399</f>
        <v>0</v>
      </c>
      <c r="EA399" s="27">
        <v>2.9700000000000001E-2</v>
      </c>
      <c r="EB399" s="27">
        <f t="shared" ref="EB399" si="2194">(DZ399+EA399)</f>
        <v>2.9700000000000001E-2</v>
      </c>
      <c r="EC399" s="27"/>
      <c r="ED399" s="29">
        <v>1129.1178</v>
      </c>
      <c r="EE399" s="27">
        <v>4.4999999999999998E-2</v>
      </c>
      <c r="EF399" s="27">
        <v>0</v>
      </c>
      <c r="EG399" s="27">
        <v>9.5999999999999992E-3</v>
      </c>
      <c r="EH399" s="27">
        <f t="shared" ref="EH399" si="2195">(EF399+EG399)</f>
        <v>9.5999999999999992E-3</v>
      </c>
      <c r="EI399" s="27"/>
      <c r="EJ399" s="127" t="s">
        <v>30</v>
      </c>
      <c r="EK399" s="127"/>
      <c r="EL399" s="127"/>
      <c r="EM399" s="127"/>
      <c r="EN399" s="127"/>
      <c r="EO399" s="101"/>
      <c r="EP399" s="29">
        <v>2.1040999999999999</v>
      </c>
      <c r="EQ399" s="27">
        <v>0</v>
      </c>
      <c r="ER399" s="27">
        <v>0</v>
      </c>
      <c r="ES399" s="27">
        <v>0.13389999999999999</v>
      </c>
      <c r="ET399" s="27">
        <f t="shared" ref="ET399" si="2196">ER399+ES399</f>
        <v>0.13389999999999999</v>
      </c>
      <c r="EU399" s="101"/>
      <c r="EV399" s="29">
        <f t="shared" ref="EV399" si="2197">BZ399+0.9205</f>
        <v>6.0492999999999997</v>
      </c>
      <c r="EW399" s="27">
        <v>0</v>
      </c>
      <c r="EX399" s="27">
        <v>0</v>
      </c>
      <c r="EY399" s="27">
        <v>9.9999999999999992E-2</v>
      </c>
      <c r="EZ399" s="27">
        <f t="shared" ref="EZ399" si="2198">EX399+EY399</f>
        <v>9.9999999999999992E-2</v>
      </c>
      <c r="FA399" s="101"/>
      <c r="FB399" s="29">
        <f t="shared" ref="FB399" si="2199">CF399+0.9205</f>
        <v>250.11780000000002</v>
      </c>
      <c r="FC399" s="27">
        <f t="shared" ref="FC399" si="2200">CG399</f>
        <v>7.1999999999999995E-2</v>
      </c>
      <c r="FD399" s="27">
        <v>0</v>
      </c>
      <c r="FE399" s="27">
        <v>1.32E-2</v>
      </c>
      <c r="FF399" s="27">
        <f t="shared" ref="FF399" si="2201">FD399+FE399</f>
        <v>1.32E-2</v>
      </c>
      <c r="FG399" s="101"/>
      <c r="FH399" s="29">
        <v>122.9589</v>
      </c>
      <c r="FI399" s="27">
        <v>0.1</v>
      </c>
      <c r="FJ399" s="27">
        <v>0</v>
      </c>
      <c r="FK399" s="27">
        <v>2.9700000000000001E-2</v>
      </c>
      <c r="FL399" s="27">
        <f t="shared" ref="FL399" si="2202">FJ399+FK399</f>
        <v>2.9700000000000001E-2</v>
      </c>
      <c r="FM399" s="101"/>
      <c r="FN399" s="32">
        <f t="shared" si="2164"/>
        <v>7</v>
      </c>
      <c r="FO399" s="32">
        <f t="shared" si="2165"/>
        <v>2023</v>
      </c>
    </row>
    <row r="400" spans="1:171" ht="15" x14ac:dyDescent="0.2">
      <c r="A400" s="51" t="str">
        <f t="shared" ref="A400" si="2203">CONCATENATE(C400,B400)</f>
        <v>82023</v>
      </c>
      <c r="B400" s="32">
        <f t="shared" si="2123"/>
        <v>2023</v>
      </c>
      <c r="C400" s="32">
        <f t="shared" si="2124"/>
        <v>8</v>
      </c>
      <c r="D400" s="27"/>
      <c r="E400" s="29">
        <v>0.55889999999999995</v>
      </c>
      <c r="F400" s="52">
        <v>0.32189999999999996</v>
      </c>
      <c r="G400" s="27">
        <v>0.1772</v>
      </c>
      <c r="H400" s="27">
        <f t="shared" ref="H400" si="2204">(F400+G400)</f>
        <v>0.49909999999999999</v>
      </c>
      <c r="I400" s="27"/>
      <c r="J400" s="29">
        <v>0.55889999999999995</v>
      </c>
      <c r="K400" s="27">
        <f t="shared" ref="K400" si="2205">+F400</f>
        <v>0.32189999999999996</v>
      </c>
      <c r="L400" s="27">
        <f t="shared" ref="L400" si="2206">G400</f>
        <v>0.1772</v>
      </c>
      <c r="M400" s="27">
        <f t="shared" ref="M400" si="2207">(K400+L400)</f>
        <v>0.49909999999999999</v>
      </c>
      <c r="N400" s="27"/>
      <c r="O400" s="29">
        <v>0.98629999999999995</v>
      </c>
      <c r="P400" s="27">
        <f t="shared" ref="P400" si="2208">+F400</f>
        <v>0.32189999999999996</v>
      </c>
      <c r="Q400" s="27">
        <v>0.16170000000000001</v>
      </c>
      <c r="R400" s="27">
        <f t="shared" ref="R400" si="2209">(P400+Q400)</f>
        <v>0.48359999999999997</v>
      </c>
      <c r="S400" s="27"/>
      <c r="T400" s="29">
        <v>4.9314999999999998</v>
      </c>
      <c r="U400" s="27">
        <f t="shared" ref="U400" si="2210">+P400</f>
        <v>0.32189999999999996</v>
      </c>
      <c r="V400" s="27">
        <v>0.1278</v>
      </c>
      <c r="W400" s="27">
        <f t="shared" ref="W400" si="2211">(U400+V400)</f>
        <v>0.44969999999999999</v>
      </c>
      <c r="X400" s="27"/>
      <c r="Y400" s="29">
        <v>21.5671</v>
      </c>
      <c r="Z400" s="27">
        <v>0.14749999999999999</v>
      </c>
      <c r="AA400" s="27">
        <f t="shared" ref="AA400" si="2212">+U400</f>
        <v>0.32189999999999996</v>
      </c>
      <c r="AB400" s="27">
        <v>7.6499999999999999E-2</v>
      </c>
      <c r="AC400" s="27">
        <f t="shared" ref="AC400" si="2213">(AA400+AB400)</f>
        <v>0.39839999999999998</v>
      </c>
      <c r="AD400" s="27"/>
      <c r="AE400" s="29">
        <v>5.1288</v>
      </c>
      <c r="AF400" s="52">
        <f t="shared" si="2166"/>
        <v>0.32189999999999996</v>
      </c>
      <c r="AG400" s="27">
        <v>0.12709999999999999</v>
      </c>
      <c r="AH400" s="27">
        <f t="shared" ref="AH400" si="2214">(AF400+AG400)</f>
        <v>0.44899999999999995</v>
      </c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9">
        <v>21.5671</v>
      </c>
      <c r="BC400" s="27">
        <f t="shared" si="2136"/>
        <v>0.14749999999999999</v>
      </c>
      <c r="BD400" s="27">
        <f t="shared" si="2137"/>
        <v>0.32189999999999996</v>
      </c>
      <c r="BE400" s="27">
        <v>7.5799999999999992E-2</v>
      </c>
      <c r="BF400" s="27">
        <f t="shared" ref="BF400" si="2215">(BD400+BE400)</f>
        <v>0.39769999999999994</v>
      </c>
      <c r="BG400" s="27"/>
      <c r="BH400" s="29">
        <v>122.0384</v>
      </c>
      <c r="BI400" s="27">
        <v>0.1</v>
      </c>
      <c r="BJ400" s="27">
        <f t="shared" ref="BJ400" si="2216">+BD400</f>
        <v>0.32189999999999996</v>
      </c>
      <c r="BK400" s="27">
        <v>5.6799999999999996E-2</v>
      </c>
      <c r="BL400" s="27">
        <f t="shared" ref="BL400" si="2217">(BJ400+BK400)</f>
        <v>0.37869999999999998</v>
      </c>
      <c r="BM400" s="27"/>
      <c r="BN400" s="29">
        <v>1128.1973</v>
      </c>
      <c r="BO400" s="27">
        <v>4.4999999999999998E-2</v>
      </c>
      <c r="BP400" s="27">
        <f t="shared" si="2141"/>
        <v>0.32189999999999996</v>
      </c>
      <c r="BQ400" s="27">
        <v>3.6700000000000003E-2</v>
      </c>
      <c r="BR400" s="27">
        <f t="shared" ref="BR400" si="2218">BP400+BQ400</f>
        <v>0.35859999999999997</v>
      </c>
      <c r="BS400" s="27"/>
      <c r="BT400" s="127" t="s">
        <v>30</v>
      </c>
      <c r="BU400" s="127"/>
      <c r="BV400" s="127"/>
      <c r="BW400" s="127"/>
      <c r="BX400" s="127"/>
      <c r="BY400" s="102"/>
      <c r="BZ400" s="29">
        <v>5.1288</v>
      </c>
      <c r="CA400" s="27">
        <v>0</v>
      </c>
      <c r="CB400" s="27">
        <f t="shared" ref="CB400" si="2219">+BJ400</f>
        <v>0.32189999999999996</v>
      </c>
      <c r="CC400" s="27">
        <v>0.12709999999999999</v>
      </c>
      <c r="CD400" s="27">
        <f t="shared" ref="CD400" si="2220">CB400+CC400</f>
        <v>0.44899999999999995</v>
      </c>
      <c r="CE400" s="28"/>
      <c r="CF400" s="29">
        <v>249.19730000000001</v>
      </c>
      <c r="CG400" s="27">
        <v>7.1999999999999995E-2</v>
      </c>
      <c r="CH400" s="27">
        <f t="shared" ref="CH400" si="2221">CB400</f>
        <v>0.32189999999999996</v>
      </c>
      <c r="CI400" s="27">
        <v>1.9800000000000002E-2</v>
      </c>
      <c r="CJ400" s="27">
        <f t="shared" ref="CJ400" si="2222">CH400+CI400</f>
        <v>0.34169999999999995</v>
      </c>
      <c r="CK400" s="28"/>
      <c r="CL400" s="126" t="s">
        <v>44</v>
      </c>
      <c r="CM400" s="126"/>
      <c r="CN400" s="126"/>
      <c r="CO400" s="126"/>
      <c r="CP400" s="81"/>
      <c r="CQ400" s="29">
        <v>2.1040999999999999</v>
      </c>
      <c r="CR400" s="27">
        <f t="shared" ref="CR400" si="2223">+CM400</f>
        <v>0</v>
      </c>
      <c r="CS400" s="27">
        <v>0.13389999999999999</v>
      </c>
      <c r="CT400" s="27">
        <f t="shared" ref="CT400" si="2224">(CR400+CS400)</f>
        <v>0.13389999999999999</v>
      </c>
      <c r="CU400" s="28"/>
      <c r="CV400" s="126" t="s">
        <v>44</v>
      </c>
      <c r="CW400" s="126"/>
      <c r="CX400" s="126"/>
      <c r="CY400" s="126"/>
      <c r="CZ400" s="28"/>
      <c r="DA400" s="29">
        <v>6.0492999999999997</v>
      </c>
      <c r="DB400" s="27">
        <f t="shared" ref="DB400" si="2225">+CW400</f>
        <v>0</v>
      </c>
      <c r="DC400" s="29">
        <v>9.9999999999999992E-2</v>
      </c>
      <c r="DD400" s="27">
        <f t="shared" ref="DD400" si="2226">(DB400+DC400)</f>
        <v>9.9999999999999992E-2</v>
      </c>
      <c r="DE400" s="27"/>
      <c r="DF400" s="126" t="s">
        <v>44</v>
      </c>
      <c r="DG400" s="126"/>
      <c r="DH400" s="126"/>
      <c r="DI400" s="126"/>
      <c r="DJ400" s="126"/>
      <c r="DK400" s="28"/>
      <c r="DL400" s="29">
        <v>22.4876</v>
      </c>
      <c r="DM400" s="27">
        <f t="shared" si="2151"/>
        <v>0</v>
      </c>
      <c r="DN400" s="27">
        <f t="shared" ref="DN400" si="2227">+DH400</f>
        <v>0</v>
      </c>
      <c r="DO400" s="27">
        <v>4.87E-2</v>
      </c>
      <c r="DP400" s="27">
        <f t="shared" ref="DP400" si="2228">(DN400+DO400)</f>
        <v>4.87E-2</v>
      </c>
      <c r="DQ400" s="27"/>
      <c r="DR400" s="126" t="s">
        <v>44</v>
      </c>
      <c r="DS400" s="126"/>
      <c r="DT400" s="126"/>
      <c r="DU400" s="126"/>
      <c r="DV400" s="126"/>
      <c r="DW400" s="28"/>
      <c r="DX400" s="29">
        <v>122.9589</v>
      </c>
      <c r="DY400" s="27">
        <v>0.1</v>
      </c>
      <c r="DZ400" s="27">
        <f t="shared" ref="DZ400" si="2229">+DT400</f>
        <v>0</v>
      </c>
      <c r="EA400" s="27">
        <v>2.9700000000000001E-2</v>
      </c>
      <c r="EB400" s="27">
        <f t="shared" ref="EB400" si="2230">(DZ400+EA400)</f>
        <v>2.9700000000000001E-2</v>
      </c>
      <c r="EC400" s="27"/>
      <c r="ED400" s="29">
        <v>1129.1178</v>
      </c>
      <c r="EE400" s="27">
        <v>4.4999999999999998E-2</v>
      </c>
      <c r="EF400" s="27">
        <v>0</v>
      </c>
      <c r="EG400" s="27">
        <v>9.5999999999999992E-3</v>
      </c>
      <c r="EH400" s="27">
        <f t="shared" ref="EH400" si="2231">(EF400+EG400)</f>
        <v>9.5999999999999992E-3</v>
      </c>
      <c r="EI400" s="27"/>
      <c r="EJ400" s="127" t="s">
        <v>30</v>
      </c>
      <c r="EK400" s="127"/>
      <c r="EL400" s="127"/>
      <c r="EM400" s="127"/>
      <c r="EN400" s="127"/>
      <c r="EO400" s="102"/>
      <c r="EP400" s="29">
        <v>2.1040999999999999</v>
      </c>
      <c r="EQ400" s="27">
        <v>0</v>
      </c>
      <c r="ER400" s="27">
        <v>0</v>
      </c>
      <c r="ES400" s="27">
        <v>0.13389999999999999</v>
      </c>
      <c r="ET400" s="27">
        <f t="shared" ref="ET400" si="2232">ER400+ES400</f>
        <v>0.13389999999999999</v>
      </c>
      <c r="EU400" s="102"/>
      <c r="EV400" s="29">
        <f t="shared" ref="EV400" si="2233">BZ400+0.9205</f>
        <v>6.0492999999999997</v>
      </c>
      <c r="EW400" s="27">
        <v>0</v>
      </c>
      <c r="EX400" s="27">
        <v>0</v>
      </c>
      <c r="EY400" s="27">
        <v>9.9999999999999992E-2</v>
      </c>
      <c r="EZ400" s="27">
        <f t="shared" ref="EZ400" si="2234">EX400+EY400</f>
        <v>9.9999999999999992E-2</v>
      </c>
      <c r="FA400" s="102"/>
      <c r="FB400" s="29">
        <f t="shared" ref="FB400" si="2235">CF400+0.9205</f>
        <v>250.11780000000002</v>
      </c>
      <c r="FC400" s="27">
        <f t="shared" ref="FC400" si="2236">CG400</f>
        <v>7.1999999999999995E-2</v>
      </c>
      <c r="FD400" s="27">
        <v>0</v>
      </c>
      <c r="FE400" s="27">
        <v>1.32E-2</v>
      </c>
      <c r="FF400" s="27">
        <f t="shared" ref="FF400" si="2237">FD400+FE400</f>
        <v>1.32E-2</v>
      </c>
      <c r="FG400" s="102"/>
      <c r="FH400" s="29">
        <v>122.9589</v>
      </c>
      <c r="FI400" s="27">
        <v>0.1</v>
      </c>
      <c r="FJ400" s="27">
        <v>0</v>
      </c>
      <c r="FK400" s="27">
        <v>2.9700000000000001E-2</v>
      </c>
      <c r="FL400" s="27">
        <f t="shared" ref="FL400" si="2238">FJ400+FK400</f>
        <v>2.9700000000000001E-2</v>
      </c>
      <c r="FM400" s="102"/>
      <c r="FN400" s="32">
        <f t="shared" ref="FN400" si="2239">+C400</f>
        <v>8</v>
      </c>
      <c r="FO400" s="32">
        <f t="shared" ref="FO400" si="2240">+B400</f>
        <v>2023</v>
      </c>
    </row>
    <row r="401" spans="1:171" ht="15" x14ac:dyDescent="0.2">
      <c r="A401" s="51" t="str">
        <f t="shared" ref="A401" si="2241">CONCATENATE(C401,B401)</f>
        <v>92023</v>
      </c>
      <c r="B401" s="32">
        <f t="shared" si="2123"/>
        <v>2023</v>
      </c>
      <c r="C401" s="32">
        <f t="shared" si="2124"/>
        <v>9</v>
      </c>
      <c r="D401" s="27"/>
      <c r="E401" s="29">
        <v>0.55889999999999995</v>
      </c>
      <c r="F401" s="52">
        <v>0.33529999999999999</v>
      </c>
      <c r="G401" s="27">
        <v>0.1772</v>
      </c>
      <c r="H401" s="27">
        <f t="shared" ref="H401" si="2242">(F401+G401)</f>
        <v>0.51249999999999996</v>
      </c>
      <c r="I401" s="27"/>
      <c r="J401" s="29">
        <v>0.55889999999999995</v>
      </c>
      <c r="K401" s="27">
        <f t="shared" ref="K401" si="2243">+F401</f>
        <v>0.33529999999999999</v>
      </c>
      <c r="L401" s="27">
        <f t="shared" ref="L401" si="2244">G401</f>
        <v>0.1772</v>
      </c>
      <c r="M401" s="27">
        <f t="shared" ref="M401" si="2245">(K401+L401)</f>
        <v>0.51249999999999996</v>
      </c>
      <c r="N401" s="27"/>
      <c r="O401" s="29">
        <v>0.98629999999999995</v>
      </c>
      <c r="P401" s="27">
        <f t="shared" ref="P401" si="2246">+F401</f>
        <v>0.33529999999999999</v>
      </c>
      <c r="Q401" s="27">
        <v>0.16170000000000001</v>
      </c>
      <c r="R401" s="27">
        <f t="shared" ref="R401" si="2247">(P401+Q401)</f>
        <v>0.497</v>
      </c>
      <c r="S401" s="27"/>
      <c r="T401" s="29">
        <v>4.9314999999999998</v>
      </c>
      <c r="U401" s="27">
        <f t="shared" ref="U401" si="2248">+P401</f>
        <v>0.33529999999999999</v>
      </c>
      <c r="V401" s="27">
        <v>0.1278</v>
      </c>
      <c r="W401" s="27">
        <f t="shared" ref="W401" si="2249">(U401+V401)</f>
        <v>0.46309999999999996</v>
      </c>
      <c r="X401" s="27"/>
      <c r="Y401" s="29">
        <v>21.5671</v>
      </c>
      <c r="Z401" s="27">
        <v>0.14749999999999999</v>
      </c>
      <c r="AA401" s="27">
        <f t="shared" ref="AA401" si="2250">+U401</f>
        <v>0.33529999999999999</v>
      </c>
      <c r="AB401" s="27">
        <v>7.6499999999999999E-2</v>
      </c>
      <c r="AC401" s="27">
        <f t="shared" ref="AC401" si="2251">(AA401+AB401)</f>
        <v>0.4118</v>
      </c>
      <c r="AD401" s="27"/>
      <c r="AE401" s="87">
        <v>5.1288</v>
      </c>
      <c r="AF401" s="88">
        <f t="shared" si="2166"/>
        <v>0.33529999999999999</v>
      </c>
      <c r="AG401" s="86">
        <v>0.12709999999999999</v>
      </c>
      <c r="AH401" s="86">
        <f t="shared" ref="AH401" si="2252">(AF401+AG401)</f>
        <v>0.46239999999999998</v>
      </c>
      <c r="AI401" s="27"/>
      <c r="AJ401" s="86">
        <v>0.69730000000000003</v>
      </c>
      <c r="AK401" s="86">
        <f t="shared" ref="AK401:AK406" si="2253">AF401</f>
        <v>0.33529999999999999</v>
      </c>
      <c r="AL401" s="86">
        <v>0.29900000000000004</v>
      </c>
      <c r="AM401" s="86">
        <f t="shared" ref="AM401" si="2254">(AK401+AL401)</f>
        <v>0.63430000000000009</v>
      </c>
      <c r="AN401" s="27"/>
      <c r="AO401" s="27"/>
      <c r="AP401" s="105" t="s">
        <v>55</v>
      </c>
      <c r="AQ401" s="86">
        <f t="shared" ref="AQ401:AQ406" si="2255">AK401</f>
        <v>0.33529999999999999</v>
      </c>
      <c r="AR401" s="86">
        <v>0.25080000000000002</v>
      </c>
      <c r="AS401" s="86">
        <f t="shared" ref="AS401" si="2256">(AQ401+AR401)</f>
        <v>0.58610000000000007</v>
      </c>
      <c r="AT401" s="27"/>
      <c r="AU401" s="27"/>
      <c r="AV401" s="105" t="s">
        <v>55</v>
      </c>
      <c r="AW401" s="86">
        <f t="shared" ref="AW401:AW406" si="2257">AQ401</f>
        <v>0.33529999999999999</v>
      </c>
      <c r="AX401" s="86">
        <v>0.17649999999999999</v>
      </c>
      <c r="AY401" s="86">
        <f t="shared" ref="AY401" si="2258">(AW401+AX401)</f>
        <v>0.51180000000000003</v>
      </c>
      <c r="AZ401" s="27"/>
      <c r="BA401" s="27"/>
      <c r="BB401" s="29">
        <v>21.5671</v>
      </c>
      <c r="BC401" s="27">
        <f t="shared" si="2136"/>
        <v>0.14749999999999999</v>
      </c>
      <c r="BD401" s="27">
        <f t="shared" si="2137"/>
        <v>0.33529999999999999</v>
      </c>
      <c r="BE401" s="27">
        <v>7.5799999999999992E-2</v>
      </c>
      <c r="BF401" s="27">
        <f t="shared" ref="BF401" si="2259">(BD401+BE401)</f>
        <v>0.41109999999999997</v>
      </c>
      <c r="BG401" s="27"/>
      <c r="BH401" s="29">
        <v>122.0384</v>
      </c>
      <c r="BI401" s="27">
        <v>0.1</v>
      </c>
      <c r="BJ401" s="27">
        <f t="shared" ref="BJ401" si="2260">+BD401</f>
        <v>0.33529999999999999</v>
      </c>
      <c r="BK401" s="27">
        <v>5.6799999999999996E-2</v>
      </c>
      <c r="BL401" s="27">
        <f t="shared" ref="BL401" si="2261">(BJ401+BK401)</f>
        <v>0.3921</v>
      </c>
      <c r="BM401" s="27"/>
      <c r="BN401" s="29">
        <v>1128.1973</v>
      </c>
      <c r="BO401" s="27">
        <v>4.4999999999999998E-2</v>
      </c>
      <c r="BP401" s="27">
        <f t="shared" si="2141"/>
        <v>0.33529999999999999</v>
      </c>
      <c r="BQ401" s="27">
        <v>3.6700000000000003E-2</v>
      </c>
      <c r="BR401" s="27">
        <f t="shared" ref="BR401" si="2262">BP401+BQ401</f>
        <v>0.372</v>
      </c>
      <c r="BS401" s="27"/>
      <c r="BT401" s="127" t="s">
        <v>30</v>
      </c>
      <c r="BU401" s="127"/>
      <c r="BV401" s="127"/>
      <c r="BW401" s="127"/>
      <c r="BX401" s="127"/>
      <c r="BY401" s="103"/>
      <c r="BZ401" s="29">
        <v>5.1288</v>
      </c>
      <c r="CA401" s="27">
        <v>0</v>
      </c>
      <c r="CB401" s="27">
        <f t="shared" ref="CB401" si="2263">+BJ401</f>
        <v>0.33529999999999999</v>
      </c>
      <c r="CC401" s="27">
        <v>0.12709999999999999</v>
      </c>
      <c r="CD401" s="27">
        <f t="shared" ref="CD401" si="2264">CB401+CC401</f>
        <v>0.46239999999999998</v>
      </c>
      <c r="CE401" s="28"/>
      <c r="CF401" s="29">
        <v>249.19730000000001</v>
      </c>
      <c r="CG401" s="27">
        <v>7.1999999999999995E-2</v>
      </c>
      <c r="CH401" s="27">
        <f t="shared" ref="CH401" si="2265">CB401</f>
        <v>0.33529999999999999</v>
      </c>
      <c r="CI401" s="27">
        <v>1.9800000000000002E-2</v>
      </c>
      <c r="CJ401" s="27">
        <f t="shared" ref="CJ401" si="2266">CH401+CI401</f>
        <v>0.35509999999999997</v>
      </c>
      <c r="CK401" s="28"/>
      <c r="CL401" s="126" t="s">
        <v>44</v>
      </c>
      <c r="CM401" s="126"/>
      <c r="CN401" s="126"/>
      <c r="CO401" s="126"/>
      <c r="CP401" s="81"/>
      <c r="CQ401" s="29">
        <v>2.1040999999999999</v>
      </c>
      <c r="CR401" s="27">
        <f t="shared" ref="CR401" si="2267">+CM401</f>
        <v>0</v>
      </c>
      <c r="CS401" s="27">
        <v>0.13389999999999999</v>
      </c>
      <c r="CT401" s="27">
        <f t="shared" ref="CT401" si="2268">(CR401+CS401)</f>
        <v>0.13389999999999999</v>
      </c>
      <c r="CU401" s="28"/>
      <c r="CV401" s="126" t="s">
        <v>44</v>
      </c>
      <c r="CW401" s="126"/>
      <c r="CX401" s="126"/>
      <c r="CY401" s="126"/>
      <c r="CZ401" s="28"/>
      <c r="DA401" s="29">
        <v>6.0492999999999997</v>
      </c>
      <c r="DB401" s="27">
        <f t="shared" ref="DB401" si="2269">+CW401</f>
        <v>0</v>
      </c>
      <c r="DC401" s="29">
        <v>9.9999999999999992E-2</v>
      </c>
      <c r="DD401" s="27">
        <f t="shared" ref="DD401" si="2270">(DB401+DC401)</f>
        <v>9.9999999999999992E-2</v>
      </c>
      <c r="DE401" s="27"/>
      <c r="DF401" s="126" t="s">
        <v>44</v>
      </c>
      <c r="DG401" s="126"/>
      <c r="DH401" s="126"/>
      <c r="DI401" s="126"/>
      <c r="DJ401" s="126"/>
      <c r="DK401" s="28"/>
      <c r="DL401" s="29">
        <v>22.4876</v>
      </c>
      <c r="DM401" s="27">
        <f t="shared" si="2151"/>
        <v>0</v>
      </c>
      <c r="DN401" s="27">
        <f t="shared" ref="DN401" si="2271">+DH401</f>
        <v>0</v>
      </c>
      <c r="DO401" s="27">
        <v>4.87E-2</v>
      </c>
      <c r="DP401" s="27">
        <f t="shared" ref="DP401" si="2272">(DN401+DO401)</f>
        <v>4.87E-2</v>
      </c>
      <c r="DQ401" s="27"/>
      <c r="DR401" s="126" t="s">
        <v>44</v>
      </c>
      <c r="DS401" s="126"/>
      <c r="DT401" s="126"/>
      <c r="DU401" s="126"/>
      <c r="DV401" s="126"/>
      <c r="DW401" s="28"/>
      <c r="DX401" s="29">
        <v>122.9589</v>
      </c>
      <c r="DY401" s="27">
        <v>0.1</v>
      </c>
      <c r="DZ401" s="27">
        <f t="shared" ref="DZ401" si="2273">+DT401</f>
        <v>0</v>
      </c>
      <c r="EA401" s="27">
        <v>2.9700000000000001E-2</v>
      </c>
      <c r="EB401" s="27">
        <f t="shared" ref="EB401" si="2274">(DZ401+EA401)</f>
        <v>2.9700000000000001E-2</v>
      </c>
      <c r="EC401" s="27"/>
      <c r="ED401" s="29">
        <v>1129.1178</v>
      </c>
      <c r="EE401" s="27">
        <v>4.4999999999999998E-2</v>
      </c>
      <c r="EF401" s="27">
        <v>0</v>
      </c>
      <c r="EG401" s="27">
        <v>9.5999999999999992E-3</v>
      </c>
      <c r="EH401" s="27">
        <f t="shared" ref="EH401" si="2275">(EF401+EG401)</f>
        <v>9.5999999999999992E-3</v>
      </c>
      <c r="EI401" s="27"/>
      <c r="EJ401" s="127" t="s">
        <v>30</v>
      </c>
      <c r="EK401" s="127"/>
      <c r="EL401" s="127"/>
      <c r="EM401" s="127"/>
      <c r="EN401" s="127"/>
      <c r="EO401" s="103"/>
      <c r="EP401" s="29">
        <v>2.1040999999999999</v>
      </c>
      <c r="EQ401" s="27">
        <v>0</v>
      </c>
      <c r="ER401" s="27">
        <v>0</v>
      </c>
      <c r="ES401" s="27">
        <v>0.13389999999999999</v>
      </c>
      <c r="ET401" s="27">
        <f t="shared" ref="ET401" si="2276">ER401+ES401</f>
        <v>0.13389999999999999</v>
      </c>
      <c r="EU401" s="103"/>
      <c r="EV401" s="29">
        <f t="shared" ref="EV401" si="2277">BZ401+0.9205</f>
        <v>6.0492999999999997</v>
      </c>
      <c r="EW401" s="27">
        <v>0</v>
      </c>
      <c r="EX401" s="27">
        <v>0</v>
      </c>
      <c r="EY401" s="27">
        <v>9.9999999999999992E-2</v>
      </c>
      <c r="EZ401" s="27">
        <f t="shared" ref="EZ401" si="2278">EX401+EY401</f>
        <v>9.9999999999999992E-2</v>
      </c>
      <c r="FA401" s="103"/>
      <c r="FB401" s="29">
        <f t="shared" ref="FB401" si="2279">CF401+0.9205</f>
        <v>250.11780000000002</v>
      </c>
      <c r="FC401" s="27">
        <f t="shared" ref="FC401" si="2280">CG401</f>
        <v>7.1999999999999995E-2</v>
      </c>
      <c r="FD401" s="27">
        <v>0</v>
      </c>
      <c r="FE401" s="27">
        <v>1.32E-2</v>
      </c>
      <c r="FF401" s="27">
        <f t="shared" ref="FF401" si="2281">FD401+FE401</f>
        <v>1.32E-2</v>
      </c>
      <c r="FG401" s="103"/>
      <c r="FH401" s="29">
        <v>122.9589</v>
      </c>
      <c r="FI401" s="27">
        <v>0.1</v>
      </c>
      <c r="FJ401" s="27">
        <v>0</v>
      </c>
      <c r="FK401" s="27">
        <v>2.9700000000000001E-2</v>
      </c>
      <c r="FL401" s="27">
        <f t="shared" ref="FL401" si="2282">FJ401+FK401</f>
        <v>2.9700000000000001E-2</v>
      </c>
      <c r="FM401" s="103"/>
      <c r="FN401" s="32">
        <f t="shared" ref="FN401" si="2283">+C401</f>
        <v>9</v>
      </c>
      <c r="FO401" s="32">
        <f t="shared" ref="FO401" si="2284">+B401</f>
        <v>2023</v>
      </c>
    </row>
    <row r="402" spans="1:171" ht="15" x14ac:dyDescent="0.2">
      <c r="A402" s="51" t="str">
        <f t="shared" ref="A402" si="2285">CONCATENATE(C402,B402)</f>
        <v>102023</v>
      </c>
      <c r="B402" s="32">
        <f t="shared" si="2123"/>
        <v>2023</v>
      </c>
      <c r="C402" s="32">
        <f t="shared" si="2124"/>
        <v>10</v>
      </c>
      <c r="D402" s="27"/>
      <c r="E402" s="29">
        <v>0.55889999999999995</v>
      </c>
      <c r="F402" s="52">
        <v>0.2495</v>
      </c>
      <c r="G402" s="27">
        <v>0.1772</v>
      </c>
      <c r="H402" s="27">
        <f t="shared" ref="H402" si="2286">(F402+G402)</f>
        <v>0.42669999999999997</v>
      </c>
      <c r="I402" s="27"/>
      <c r="J402" s="29">
        <v>0.55889999999999995</v>
      </c>
      <c r="K402" s="27">
        <f t="shared" ref="K402" si="2287">+F402</f>
        <v>0.2495</v>
      </c>
      <c r="L402" s="27">
        <f t="shared" ref="L402" si="2288">G402</f>
        <v>0.1772</v>
      </c>
      <c r="M402" s="27">
        <f t="shared" ref="M402" si="2289">(K402+L402)</f>
        <v>0.42669999999999997</v>
      </c>
      <c r="N402" s="27"/>
      <c r="O402" s="29">
        <v>0.98629999999999995</v>
      </c>
      <c r="P402" s="27">
        <f t="shared" ref="P402" si="2290">+F402</f>
        <v>0.2495</v>
      </c>
      <c r="Q402" s="27">
        <v>0.16170000000000001</v>
      </c>
      <c r="R402" s="27">
        <f t="shared" ref="R402" si="2291">(P402+Q402)</f>
        <v>0.41120000000000001</v>
      </c>
      <c r="S402" s="27"/>
      <c r="T402" s="29">
        <v>4.9314999999999998</v>
      </c>
      <c r="U402" s="27">
        <f t="shared" ref="U402" si="2292">+P402</f>
        <v>0.2495</v>
      </c>
      <c r="V402" s="27">
        <v>0.1278</v>
      </c>
      <c r="W402" s="27">
        <f t="shared" ref="W402" si="2293">(U402+V402)</f>
        <v>0.37729999999999997</v>
      </c>
      <c r="X402" s="27"/>
      <c r="Y402" s="29">
        <v>21.5671</v>
      </c>
      <c r="Z402" s="27">
        <v>0.14749999999999999</v>
      </c>
      <c r="AA402" s="27">
        <f t="shared" ref="AA402" si="2294">+U402</f>
        <v>0.2495</v>
      </c>
      <c r="AB402" s="27">
        <v>7.6499999999999999E-2</v>
      </c>
      <c r="AC402" s="27">
        <f t="shared" ref="AC402" si="2295">(AA402+AB402)</f>
        <v>0.32600000000000001</v>
      </c>
      <c r="AD402" s="27"/>
      <c r="AE402" s="29">
        <v>5.1288</v>
      </c>
      <c r="AF402" s="52">
        <f t="shared" si="2166"/>
        <v>0.2495</v>
      </c>
      <c r="AG402" s="27">
        <v>0.12709999999999999</v>
      </c>
      <c r="AH402" s="27">
        <f t="shared" ref="AH402" si="2296">(AF402+AG402)</f>
        <v>0.37659999999999999</v>
      </c>
      <c r="AI402" s="27"/>
      <c r="AJ402" s="27">
        <v>0.69730000000000003</v>
      </c>
      <c r="AK402" s="27">
        <f t="shared" si="2253"/>
        <v>0.2495</v>
      </c>
      <c r="AL402" s="27">
        <v>0.29900000000000004</v>
      </c>
      <c r="AM402" s="27">
        <f t="shared" ref="AM402" si="2297">(AK402+AL402)</f>
        <v>0.54849999999999999</v>
      </c>
      <c r="AN402" s="27"/>
      <c r="AO402" s="27"/>
      <c r="AP402" s="107" t="s">
        <v>55</v>
      </c>
      <c r="AQ402" s="27">
        <f t="shared" si="2255"/>
        <v>0.2495</v>
      </c>
      <c r="AR402" s="27">
        <v>0.25080000000000002</v>
      </c>
      <c r="AS402" s="27">
        <f t="shared" ref="AS402" si="2298">(AQ402+AR402)</f>
        <v>0.50029999999999997</v>
      </c>
      <c r="AT402" s="27"/>
      <c r="AU402" s="27"/>
      <c r="AV402" s="107" t="s">
        <v>55</v>
      </c>
      <c r="AW402" s="27">
        <f t="shared" si="2257"/>
        <v>0.2495</v>
      </c>
      <c r="AX402" s="27">
        <v>0.17649999999999999</v>
      </c>
      <c r="AY402" s="27">
        <f t="shared" ref="AY402" si="2299">(AW402+AX402)</f>
        <v>0.42599999999999999</v>
      </c>
      <c r="AZ402" s="27"/>
      <c r="BA402" s="27"/>
      <c r="BB402" s="29">
        <v>21.5671</v>
      </c>
      <c r="BC402" s="27">
        <f t="shared" ref="BC402" si="2300">Z402</f>
        <v>0.14749999999999999</v>
      </c>
      <c r="BD402" s="27">
        <f t="shared" ref="BD402" si="2301">+AF402</f>
        <v>0.2495</v>
      </c>
      <c r="BE402" s="27">
        <v>7.5799999999999992E-2</v>
      </c>
      <c r="BF402" s="27">
        <f t="shared" ref="BF402" si="2302">(BD402+BE402)</f>
        <v>0.32529999999999998</v>
      </c>
      <c r="BG402" s="27"/>
      <c r="BH402" s="29">
        <v>122.0384</v>
      </c>
      <c r="BI402" s="27">
        <v>0.1</v>
      </c>
      <c r="BJ402" s="27">
        <f t="shared" ref="BJ402" si="2303">+BD402</f>
        <v>0.2495</v>
      </c>
      <c r="BK402" s="27">
        <v>5.6799999999999996E-2</v>
      </c>
      <c r="BL402" s="27">
        <f t="shared" ref="BL402" si="2304">(BJ402+BK402)</f>
        <v>0.30630000000000002</v>
      </c>
      <c r="BM402" s="27"/>
      <c r="BN402" s="29">
        <v>1128.1973</v>
      </c>
      <c r="BO402" s="27">
        <v>4.4999999999999998E-2</v>
      </c>
      <c r="BP402" s="27">
        <f t="shared" ref="BP402" si="2305">AF402</f>
        <v>0.2495</v>
      </c>
      <c r="BQ402" s="27">
        <v>3.6700000000000003E-2</v>
      </c>
      <c r="BR402" s="27">
        <f t="shared" ref="BR402" si="2306">BP402+BQ402</f>
        <v>0.28620000000000001</v>
      </c>
      <c r="BS402" s="27"/>
      <c r="BT402" s="127" t="s">
        <v>30</v>
      </c>
      <c r="BU402" s="127"/>
      <c r="BV402" s="127"/>
      <c r="BW402" s="127"/>
      <c r="BX402" s="127"/>
      <c r="BY402" s="106"/>
      <c r="BZ402" s="29">
        <v>5.1288</v>
      </c>
      <c r="CA402" s="27">
        <v>0</v>
      </c>
      <c r="CB402" s="27">
        <f t="shared" ref="CB402" si="2307">+BJ402</f>
        <v>0.2495</v>
      </c>
      <c r="CC402" s="27">
        <v>0.12709999999999999</v>
      </c>
      <c r="CD402" s="27">
        <f t="shared" ref="CD402" si="2308">CB402+CC402</f>
        <v>0.37659999999999999</v>
      </c>
      <c r="CE402" s="28"/>
      <c r="CF402" s="29">
        <v>249.19730000000001</v>
      </c>
      <c r="CG402" s="27">
        <v>7.1999999999999995E-2</v>
      </c>
      <c r="CH402" s="27">
        <f t="shared" ref="CH402" si="2309">CB402</f>
        <v>0.2495</v>
      </c>
      <c r="CI402" s="27">
        <v>1.9800000000000002E-2</v>
      </c>
      <c r="CJ402" s="27">
        <f t="shared" ref="CJ402" si="2310">CH402+CI402</f>
        <v>0.26929999999999998</v>
      </c>
      <c r="CK402" s="28"/>
      <c r="CL402" s="126" t="s">
        <v>44</v>
      </c>
      <c r="CM402" s="126"/>
      <c r="CN402" s="126"/>
      <c r="CO402" s="126"/>
      <c r="CP402" s="81"/>
      <c r="CQ402" s="29">
        <v>2.1040999999999999</v>
      </c>
      <c r="CR402" s="27">
        <f t="shared" ref="CR402" si="2311">+CM402</f>
        <v>0</v>
      </c>
      <c r="CS402" s="27">
        <v>0.13389999999999999</v>
      </c>
      <c r="CT402" s="27">
        <f t="shared" ref="CT402" si="2312">(CR402+CS402)</f>
        <v>0.13389999999999999</v>
      </c>
      <c r="CU402" s="28"/>
      <c r="CV402" s="126" t="s">
        <v>44</v>
      </c>
      <c r="CW402" s="126"/>
      <c r="CX402" s="126"/>
      <c r="CY402" s="126"/>
      <c r="CZ402" s="28"/>
      <c r="DA402" s="29">
        <v>6.0492999999999997</v>
      </c>
      <c r="DB402" s="27">
        <f t="shared" ref="DB402" si="2313">+CW402</f>
        <v>0</v>
      </c>
      <c r="DC402" s="29">
        <v>9.9999999999999992E-2</v>
      </c>
      <c r="DD402" s="27">
        <f t="shared" ref="DD402" si="2314">(DB402+DC402)</f>
        <v>9.9999999999999992E-2</v>
      </c>
      <c r="DE402" s="27"/>
      <c r="DF402" s="126" t="s">
        <v>44</v>
      </c>
      <c r="DG402" s="126"/>
      <c r="DH402" s="126"/>
      <c r="DI402" s="126"/>
      <c r="DJ402" s="126"/>
      <c r="DK402" s="28"/>
      <c r="DL402" s="29">
        <v>22.4876</v>
      </c>
      <c r="DM402" s="27">
        <f t="shared" si="2151"/>
        <v>0.14749999999999999</v>
      </c>
      <c r="DN402" s="27">
        <f t="shared" ref="DN402" si="2315">+DH402</f>
        <v>0</v>
      </c>
      <c r="DO402" s="27">
        <v>4.87E-2</v>
      </c>
      <c r="DP402" s="27">
        <f t="shared" ref="DP402" si="2316">(DN402+DO402)</f>
        <v>4.87E-2</v>
      </c>
      <c r="DQ402" s="27"/>
      <c r="DR402" s="126" t="s">
        <v>44</v>
      </c>
      <c r="DS402" s="126"/>
      <c r="DT402" s="126"/>
      <c r="DU402" s="126"/>
      <c r="DV402" s="126"/>
      <c r="DW402" s="28"/>
      <c r="DX402" s="29">
        <v>122.9589</v>
      </c>
      <c r="DY402" s="27">
        <v>0.1</v>
      </c>
      <c r="DZ402" s="27">
        <f t="shared" ref="DZ402" si="2317">+DT402</f>
        <v>0</v>
      </c>
      <c r="EA402" s="27">
        <v>2.9700000000000001E-2</v>
      </c>
      <c r="EB402" s="27">
        <f t="shared" ref="EB402" si="2318">(DZ402+EA402)</f>
        <v>2.9700000000000001E-2</v>
      </c>
      <c r="EC402" s="27"/>
      <c r="ED402" s="29">
        <v>1129.1178</v>
      </c>
      <c r="EE402" s="27">
        <v>4.4999999999999998E-2</v>
      </c>
      <c r="EF402" s="27">
        <v>0</v>
      </c>
      <c r="EG402" s="27">
        <v>9.5999999999999992E-3</v>
      </c>
      <c r="EH402" s="27">
        <f t="shared" ref="EH402" si="2319">(EF402+EG402)</f>
        <v>9.5999999999999992E-3</v>
      </c>
      <c r="EI402" s="27"/>
      <c r="EJ402" s="127" t="s">
        <v>30</v>
      </c>
      <c r="EK402" s="127"/>
      <c r="EL402" s="127"/>
      <c r="EM402" s="127"/>
      <c r="EN402" s="127"/>
      <c r="EO402" s="106"/>
      <c r="EP402" s="29">
        <v>2.1040999999999999</v>
      </c>
      <c r="EQ402" s="27">
        <v>0</v>
      </c>
      <c r="ER402" s="27">
        <v>0</v>
      </c>
      <c r="ES402" s="27">
        <v>0.13389999999999999</v>
      </c>
      <c r="ET402" s="27">
        <f t="shared" ref="ET402" si="2320">ER402+ES402</f>
        <v>0.13389999999999999</v>
      </c>
      <c r="EU402" s="106"/>
      <c r="EV402" s="29">
        <f t="shared" ref="EV402" si="2321">BZ402+0.9205</f>
        <v>6.0492999999999997</v>
      </c>
      <c r="EW402" s="27">
        <v>0</v>
      </c>
      <c r="EX402" s="27">
        <v>0</v>
      </c>
      <c r="EY402" s="27">
        <v>9.9999999999999992E-2</v>
      </c>
      <c r="EZ402" s="27">
        <f t="shared" ref="EZ402" si="2322">EX402+EY402</f>
        <v>9.9999999999999992E-2</v>
      </c>
      <c r="FA402" s="106"/>
      <c r="FB402" s="29">
        <f t="shared" ref="FB402" si="2323">CF402+0.9205</f>
        <v>250.11780000000002</v>
      </c>
      <c r="FC402" s="27">
        <f t="shared" ref="FC402" si="2324">CG402</f>
        <v>7.1999999999999995E-2</v>
      </c>
      <c r="FD402" s="27">
        <v>0</v>
      </c>
      <c r="FE402" s="27">
        <v>1.32E-2</v>
      </c>
      <c r="FF402" s="27">
        <f t="shared" ref="FF402" si="2325">FD402+FE402</f>
        <v>1.32E-2</v>
      </c>
      <c r="FG402" s="106"/>
      <c r="FH402" s="29">
        <v>122.9589</v>
      </c>
      <c r="FI402" s="27">
        <v>0.1</v>
      </c>
      <c r="FJ402" s="27">
        <v>0</v>
      </c>
      <c r="FK402" s="27">
        <v>2.9700000000000001E-2</v>
      </c>
      <c r="FL402" s="27">
        <f t="shared" ref="FL402" si="2326">FJ402+FK402</f>
        <v>2.9700000000000001E-2</v>
      </c>
      <c r="FM402" s="106"/>
      <c r="FN402" s="32">
        <f t="shared" ref="FN402" si="2327">+C402</f>
        <v>10</v>
      </c>
      <c r="FO402" s="32">
        <f t="shared" ref="FO402" si="2328">+B402</f>
        <v>2023</v>
      </c>
    </row>
    <row r="403" spans="1:171" ht="15" x14ac:dyDescent="0.2">
      <c r="A403" s="51" t="str">
        <f t="shared" ref="A403" si="2329">CONCATENATE(C403,B403)</f>
        <v>112023</v>
      </c>
      <c r="B403" s="32">
        <f t="shared" si="2123"/>
        <v>2023</v>
      </c>
      <c r="C403" s="32">
        <f t="shared" si="2124"/>
        <v>11</v>
      </c>
      <c r="D403" s="27"/>
      <c r="E403" s="29">
        <v>0.55889999999999995</v>
      </c>
      <c r="F403" s="52">
        <v>0.37709999999999999</v>
      </c>
      <c r="G403" s="27">
        <v>0.1772</v>
      </c>
      <c r="H403" s="27">
        <f t="shared" ref="H403" si="2330">(F403+G403)</f>
        <v>0.55430000000000001</v>
      </c>
      <c r="I403" s="27"/>
      <c r="J403" s="29">
        <v>0.55889999999999995</v>
      </c>
      <c r="K403" s="27">
        <f t="shared" ref="K403" si="2331">+F403</f>
        <v>0.37709999999999999</v>
      </c>
      <c r="L403" s="27">
        <f t="shared" ref="L403" si="2332">G403</f>
        <v>0.1772</v>
      </c>
      <c r="M403" s="27">
        <f t="shared" ref="M403" si="2333">(K403+L403)</f>
        <v>0.55430000000000001</v>
      </c>
      <c r="N403" s="27"/>
      <c r="O403" s="29">
        <v>0.98629999999999995</v>
      </c>
      <c r="P403" s="27">
        <f t="shared" ref="P403" si="2334">+F403</f>
        <v>0.37709999999999999</v>
      </c>
      <c r="Q403" s="27">
        <v>0.16170000000000001</v>
      </c>
      <c r="R403" s="27">
        <f t="shared" ref="R403" si="2335">(P403+Q403)</f>
        <v>0.53879999999999995</v>
      </c>
      <c r="S403" s="27"/>
      <c r="T403" s="29">
        <v>4.9314999999999998</v>
      </c>
      <c r="U403" s="27">
        <f t="shared" ref="U403" si="2336">+P403</f>
        <v>0.37709999999999999</v>
      </c>
      <c r="V403" s="27">
        <v>0.1278</v>
      </c>
      <c r="W403" s="27">
        <f t="shared" ref="W403" si="2337">(U403+V403)</f>
        <v>0.50490000000000002</v>
      </c>
      <c r="X403" s="27"/>
      <c r="Y403" s="29">
        <v>21.5671</v>
      </c>
      <c r="Z403" s="27">
        <v>0.14749999999999999</v>
      </c>
      <c r="AA403" s="27">
        <f t="shared" ref="AA403" si="2338">+U403</f>
        <v>0.37709999999999999</v>
      </c>
      <c r="AB403" s="27">
        <v>7.6499999999999999E-2</v>
      </c>
      <c r="AC403" s="27">
        <f t="shared" ref="AC403" si="2339">(AA403+AB403)</f>
        <v>0.4536</v>
      </c>
      <c r="AD403" s="27"/>
      <c r="AE403" s="29">
        <v>5.1288</v>
      </c>
      <c r="AF403" s="52">
        <v>0.3135</v>
      </c>
      <c r="AG403" s="27">
        <v>0.12709999999999999</v>
      </c>
      <c r="AH403" s="27">
        <f t="shared" ref="AH403" si="2340">(AF403+AG403)</f>
        <v>0.44059999999999999</v>
      </c>
      <c r="AI403" s="27"/>
      <c r="AJ403" s="27">
        <v>0.69730000000000003</v>
      </c>
      <c r="AK403" s="27">
        <f t="shared" si="2253"/>
        <v>0.3135</v>
      </c>
      <c r="AL403" s="27">
        <v>0.29900000000000004</v>
      </c>
      <c r="AM403" s="27">
        <f t="shared" ref="AM403" si="2341">(AK403+AL403)</f>
        <v>0.61250000000000004</v>
      </c>
      <c r="AN403" s="27"/>
      <c r="AO403" s="27"/>
      <c r="AP403" s="107" t="s">
        <v>55</v>
      </c>
      <c r="AQ403" s="27">
        <f t="shared" si="2255"/>
        <v>0.3135</v>
      </c>
      <c r="AR403" s="27">
        <v>0.25080000000000002</v>
      </c>
      <c r="AS403" s="27">
        <f t="shared" ref="AS403" si="2342">(AQ403+AR403)</f>
        <v>0.56430000000000002</v>
      </c>
      <c r="AT403" s="27"/>
      <c r="AU403" s="27"/>
      <c r="AV403" s="107" t="s">
        <v>55</v>
      </c>
      <c r="AW403" s="27">
        <f t="shared" si="2257"/>
        <v>0.3135</v>
      </c>
      <c r="AX403" s="27">
        <v>0.17649999999999999</v>
      </c>
      <c r="AY403" s="27">
        <f t="shared" ref="AY403" si="2343">(AW403+AX403)</f>
        <v>0.49</v>
      </c>
      <c r="AZ403" s="27"/>
      <c r="BA403" s="27"/>
      <c r="BB403" s="29">
        <v>21.5671</v>
      </c>
      <c r="BC403" s="27">
        <f t="shared" ref="BC403" si="2344">Z403</f>
        <v>0.14749999999999999</v>
      </c>
      <c r="BD403" s="27">
        <f t="shared" ref="BD403" si="2345">+AF403</f>
        <v>0.3135</v>
      </c>
      <c r="BE403" s="27">
        <v>7.5799999999999992E-2</v>
      </c>
      <c r="BF403" s="27">
        <f t="shared" ref="BF403" si="2346">(BD403+BE403)</f>
        <v>0.38929999999999998</v>
      </c>
      <c r="BG403" s="27"/>
      <c r="BH403" s="29">
        <v>122.0384</v>
      </c>
      <c r="BI403" s="27">
        <v>0.1</v>
      </c>
      <c r="BJ403" s="27">
        <f t="shared" ref="BJ403" si="2347">+BD403</f>
        <v>0.3135</v>
      </c>
      <c r="BK403" s="27">
        <v>5.6799999999999996E-2</v>
      </c>
      <c r="BL403" s="27">
        <f t="shared" ref="BL403" si="2348">(BJ403+BK403)</f>
        <v>0.37030000000000002</v>
      </c>
      <c r="BM403" s="27"/>
      <c r="BN403" s="29">
        <v>1128.1973</v>
      </c>
      <c r="BO403" s="27">
        <v>4.4999999999999998E-2</v>
      </c>
      <c r="BP403" s="27">
        <f t="shared" ref="BP403" si="2349">AF403</f>
        <v>0.3135</v>
      </c>
      <c r="BQ403" s="27">
        <v>3.6700000000000003E-2</v>
      </c>
      <c r="BR403" s="27">
        <f t="shared" ref="BR403" si="2350">BP403+BQ403</f>
        <v>0.35020000000000001</v>
      </c>
      <c r="BS403" s="27"/>
      <c r="BT403" s="127" t="s">
        <v>30</v>
      </c>
      <c r="BU403" s="127"/>
      <c r="BV403" s="127"/>
      <c r="BW403" s="127"/>
      <c r="BX403" s="127"/>
      <c r="BY403" s="108"/>
      <c r="BZ403" s="29">
        <v>5.1288</v>
      </c>
      <c r="CA403" s="27">
        <v>0</v>
      </c>
      <c r="CB403" s="27">
        <f t="shared" ref="CB403" si="2351">+BJ403</f>
        <v>0.3135</v>
      </c>
      <c r="CC403" s="27">
        <v>0.12709999999999999</v>
      </c>
      <c r="CD403" s="27">
        <f t="shared" ref="CD403" si="2352">CB403+CC403</f>
        <v>0.44059999999999999</v>
      </c>
      <c r="CE403" s="28"/>
      <c r="CF403" s="29">
        <v>249.19730000000001</v>
      </c>
      <c r="CG403" s="27">
        <v>7.1999999999999995E-2</v>
      </c>
      <c r="CH403" s="27">
        <f t="shared" ref="CH403" si="2353">CB403</f>
        <v>0.3135</v>
      </c>
      <c r="CI403" s="27">
        <v>1.9800000000000002E-2</v>
      </c>
      <c r="CJ403" s="27">
        <f t="shared" ref="CJ403" si="2354">CH403+CI403</f>
        <v>0.33329999999999999</v>
      </c>
      <c r="CK403" s="28"/>
      <c r="CL403" s="126" t="s">
        <v>44</v>
      </c>
      <c r="CM403" s="126"/>
      <c r="CN403" s="126"/>
      <c r="CO403" s="126"/>
      <c r="CP403" s="81"/>
      <c r="CQ403" s="29">
        <v>2.1040999999999999</v>
      </c>
      <c r="CR403" s="27">
        <f t="shared" ref="CR403" si="2355">+CM403</f>
        <v>0</v>
      </c>
      <c r="CS403" s="27">
        <v>0.13389999999999999</v>
      </c>
      <c r="CT403" s="27">
        <f t="shared" ref="CT403" si="2356">(CR403+CS403)</f>
        <v>0.13389999999999999</v>
      </c>
      <c r="CU403" s="28"/>
      <c r="CV403" s="126" t="s">
        <v>44</v>
      </c>
      <c r="CW403" s="126"/>
      <c r="CX403" s="126"/>
      <c r="CY403" s="126"/>
      <c r="CZ403" s="28"/>
      <c r="DA403" s="29">
        <v>6.0492999999999997</v>
      </c>
      <c r="DB403" s="27">
        <f t="shared" ref="DB403" si="2357">+CW403</f>
        <v>0</v>
      </c>
      <c r="DC403" s="29">
        <v>9.9999999999999992E-2</v>
      </c>
      <c r="DD403" s="27">
        <f t="shared" ref="DD403" si="2358">(DB403+DC403)</f>
        <v>9.9999999999999992E-2</v>
      </c>
      <c r="DE403" s="27"/>
      <c r="DF403" s="126" t="s">
        <v>44</v>
      </c>
      <c r="DG403" s="126"/>
      <c r="DH403" s="126"/>
      <c r="DI403" s="126"/>
      <c r="DJ403" s="126"/>
      <c r="DK403" s="28"/>
      <c r="DL403" s="29">
        <v>22.4876</v>
      </c>
      <c r="DM403" s="27">
        <f t="shared" si="2151"/>
        <v>0</v>
      </c>
      <c r="DN403" s="27">
        <f t="shared" ref="DN403" si="2359">+DH403</f>
        <v>0</v>
      </c>
      <c r="DO403" s="27">
        <v>4.87E-2</v>
      </c>
      <c r="DP403" s="27">
        <f t="shared" ref="DP403" si="2360">(DN403+DO403)</f>
        <v>4.87E-2</v>
      </c>
      <c r="DQ403" s="27"/>
      <c r="DR403" s="126" t="s">
        <v>44</v>
      </c>
      <c r="DS403" s="126"/>
      <c r="DT403" s="126"/>
      <c r="DU403" s="126"/>
      <c r="DV403" s="126"/>
      <c r="DW403" s="28"/>
      <c r="DX403" s="29">
        <v>122.9589</v>
      </c>
      <c r="DY403" s="27">
        <v>0.1</v>
      </c>
      <c r="DZ403" s="27">
        <f t="shared" ref="DZ403" si="2361">+DT403</f>
        <v>0</v>
      </c>
      <c r="EA403" s="27">
        <v>2.9700000000000001E-2</v>
      </c>
      <c r="EB403" s="27">
        <f t="shared" ref="EB403" si="2362">(DZ403+EA403)</f>
        <v>2.9700000000000001E-2</v>
      </c>
      <c r="EC403" s="27"/>
      <c r="ED403" s="29">
        <v>1129.1178</v>
      </c>
      <c r="EE403" s="27">
        <v>4.4999999999999998E-2</v>
      </c>
      <c r="EF403" s="27">
        <v>0</v>
      </c>
      <c r="EG403" s="27">
        <v>9.5999999999999992E-3</v>
      </c>
      <c r="EH403" s="27">
        <f t="shared" ref="EH403" si="2363">(EF403+EG403)</f>
        <v>9.5999999999999992E-3</v>
      </c>
      <c r="EI403" s="27"/>
      <c r="EJ403" s="127" t="s">
        <v>30</v>
      </c>
      <c r="EK403" s="127"/>
      <c r="EL403" s="127"/>
      <c r="EM403" s="127"/>
      <c r="EN403" s="127"/>
      <c r="EO403" s="108"/>
      <c r="EP403" s="29">
        <v>2.1040999999999999</v>
      </c>
      <c r="EQ403" s="27">
        <v>0</v>
      </c>
      <c r="ER403" s="27">
        <v>0</v>
      </c>
      <c r="ES403" s="27">
        <v>0.13389999999999999</v>
      </c>
      <c r="ET403" s="27">
        <f t="shared" ref="ET403" si="2364">ER403+ES403</f>
        <v>0.13389999999999999</v>
      </c>
      <c r="EU403" s="108"/>
      <c r="EV403" s="29">
        <f t="shared" ref="EV403" si="2365">BZ403+0.9205</f>
        <v>6.0492999999999997</v>
      </c>
      <c r="EW403" s="27">
        <v>0</v>
      </c>
      <c r="EX403" s="27">
        <v>0</v>
      </c>
      <c r="EY403" s="27">
        <v>9.9999999999999992E-2</v>
      </c>
      <c r="EZ403" s="27">
        <f t="shared" ref="EZ403" si="2366">EX403+EY403</f>
        <v>9.9999999999999992E-2</v>
      </c>
      <c r="FA403" s="108"/>
      <c r="FB403" s="29">
        <f t="shared" ref="FB403" si="2367">CF403+0.9205</f>
        <v>250.11780000000002</v>
      </c>
      <c r="FC403" s="27">
        <f t="shared" ref="FC403" si="2368">CG403</f>
        <v>7.1999999999999995E-2</v>
      </c>
      <c r="FD403" s="27">
        <v>0</v>
      </c>
      <c r="FE403" s="27">
        <v>1.32E-2</v>
      </c>
      <c r="FF403" s="27">
        <f t="shared" ref="FF403" si="2369">FD403+FE403</f>
        <v>1.32E-2</v>
      </c>
      <c r="FG403" s="108"/>
      <c r="FH403" s="29">
        <v>122.9589</v>
      </c>
      <c r="FI403" s="27">
        <v>0.1</v>
      </c>
      <c r="FJ403" s="27">
        <v>0</v>
      </c>
      <c r="FK403" s="27">
        <v>2.9700000000000001E-2</v>
      </c>
      <c r="FL403" s="27">
        <f t="shared" ref="FL403" si="2370">FJ403+FK403</f>
        <v>2.9700000000000001E-2</v>
      </c>
      <c r="FM403" s="108"/>
      <c r="FN403" s="32">
        <f t="shared" ref="FN403" si="2371">+C403</f>
        <v>11</v>
      </c>
      <c r="FO403" s="32">
        <f t="shared" ref="FO403" si="2372">+B403</f>
        <v>2023</v>
      </c>
    </row>
    <row r="404" spans="1:171" ht="15" x14ac:dyDescent="0.2">
      <c r="A404" s="51" t="str">
        <f t="shared" ref="A404" si="2373">CONCATENATE(C404,B404)</f>
        <v>122023</v>
      </c>
      <c r="B404" s="32">
        <f t="shared" si="2123"/>
        <v>2023</v>
      </c>
      <c r="C404" s="32">
        <f t="shared" si="2124"/>
        <v>12</v>
      </c>
      <c r="D404" s="27"/>
      <c r="E404" s="29">
        <v>0.55889999999999995</v>
      </c>
      <c r="F404" s="52">
        <v>0.3604</v>
      </c>
      <c r="G404" s="27">
        <v>0.1772</v>
      </c>
      <c r="H404" s="27">
        <f t="shared" ref="H404" si="2374">(F404+G404)</f>
        <v>0.53759999999999997</v>
      </c>
      <c r="I404" s="27"/>
      <c r="J404" s="29">
        <v>0.55889999999999995</v>
      </c>
      <c r="K404" s="27">
        <f t="shared" ref="K404" si="2375">+F404</f>
        <v>0.3604</v>
      </c>
      <c r="L404" s="27">
        <f t="shared" ref="L404" si="2376">G404</f>
        <v>0.1772</v>
      </c>
      <c r="M404" s="27">
        <f t="shared" ref="M404" si="2377">(K404+L404)</f>
        <v>0.53759999999999997</v>
      </c>
      <c r="N404" s="27"/>
      <c r="O404" s="29">
        <v>0.98629999999999995</v>
      </c>
      <c r="P404" s="27">
        <f t="shared" ref="P404" si="2378">+F404</f>
        <v>0.3604</v>
      </c>
      <c r="Q404" s="27">
        <v>0.16170000000000001</v>
      </c>
      <c r="R404" s="27">
        <f t="shared" ref="R404" si="2379">(P404+Q404)</f>
        <v>0.52210000000000001</v>
      </c>
      <c r="S404" s="27"/>
      <c r="T404" s="29">
        <v>4.9314999999999998</v>
      </c>
      <c r="U404" s="27">
        <f t="shared" ref="U404" si="2380">+P404</f>
        <v>0.3604</v>
      </c>
      <c r="V404" s="27">
        <v>0.1278</v>
      </c>
      <c r="W404" s="27">
        <f t="shared" ref="W404" si="2381">(U404+V404)</f>
        <v>0.48819999999999997</v>
      </c>
      <c r="X404" s="27"/>
      <c r="Y404" s="29">
        <v>21.5671</v>
      </c>
      <c r="Z404" s="27">
        <v>0.14749999999999999</v>
      </c>
      <c r="AA404" s="27">
        <f t="shared" ref="AA404" si="2382">+U404</f>
        <v>0.3604</v>
      </c>
      <c r="AB404" s="27">
        <v>7.6499999999999999E-2</v>
      </c>
      <c r="AC404" s="27">
        <f t="shared" ref="AC404" si="2383">(AA404+AB404)</f>
        <v>0.43690000000000001</v>
      </c>
      <c r="AD404" s="27"/>
      <c r="AE404" s="29">
        <v>5.1288</v>
      </c>
      <c r="AF404" s="52">
        <v>0.33129999999999998</v>
      </c>
      <c r="AG404" s="27">
        <v>0.12709999999999999</v>
      </c>
      <c r="AH404" s="27">
        <f t="shared" ref="AH404" si="2384">(AF404+AG404)</f>
        <v>0.45839999999999997</v>
      </c>
      <c r="AI404" s="27"/>
      <c r="AJ404" s="27">
        <v>0.69730000000000003</v>
      </c>
      <c r="AK404" s="27">
        <f t="shared" si="2253"/>
        <v>0.33129999999999998</v>
      </c>
      <c r="AL404" s="27">
        <v>0.29900000000000004</v>
      </c>
      <c r="AM404" s="27">
        <f t="shared" ref="AM404" si="2385">(AK404+AL404)</f>
        <v>0.63030000000000008</v>
      </c>
      <c r="AN404" s="27"/>
      <c r="AO404" s="27"/>
      <c r="AP404" s="107" t="s">
        <v>55</v>
      </c>
      <c r="AQ404" s="27">
        <f t="shared" si="2255"/>
        <v>0.33129999999999998</v>
      </c>
      <c r="AR404" s="27">
        <v>0.25080000000000002</v>
      </c>
      <c r="AS404" s="27">
        <f t="shared" ref="AS404" si="2386">(AQ404+AR404)</f>
        <v>0.58210000000000006</v>
      </c>
      <c r="AT404" s="27"/>
      <c r="AU404" s="27"/>
      <c r="AV404" s="107" t="s">
        <v>55</v>
      </c>
      <c r="AW404" s="27">
        <f t="shared" si="2257"/>
        <v>0.33129999999999998</v>
      </c>
      <c r="AX404" s="27">
        <v>0.17649999999999999</v>
      </c>
      <c r="AY404" s="27">
        <f t="shared" ref="AY404" si="2387">(AW404+AX404)</f>
        <v>0.50780000000000003</v>
      </c>
      <c r="AZ404" s="27"/>
      <c r="BA404" s="27"/>
      <c r="BB404" s="29">
        <v>21.5671</v>
      </c>
      <c r="BC404" s="27">
        <f t="shared" ref="BC404" si="2388">Z404</f>
        <v>0.14749999999999999</v>
      </c>
      <c r="BD404" s="27">
        <f t="shared" ref="BD404" si="2389">+AF404</f>
        <v>0.33129999999999998</v>
      </c>
      <c r="BE404" s="27">
        <v>7.5799999999999992E-2</v>
      </c>
      <c r="BF404" s="27">
        <f t="shared" ref="BF404" si="2390">(BD404+BE404)</f>
        <v>0.40709999999999996</v>
      </c>
      <c r="BG404" s="27"/>
      <c r="BH404" s="29">
        <v>122.0384</v>
      </c>
      <c r="BI404" s="27">
        <v>0.1</v>
      </c>
      <c r="BJ404" s="27">
        <f t="shared" ref="BJ404" si="2391">+BD404</f>
        <v>0.33129999999999998</v>
      </c>
      <c r="BK404" s="27">
        <v>5.6799999999999996E-2</v>
      </c>
      <c r="BL404" s="27">
        <f t="shared" ref="BL404" si="2392">(BJ404+BK404)</f>
        <v>0.3881</v>
      </c>
      <c r="BM404" s="27"/>
      <c r="BN404" s="29">
        <v>1128.1973</v>
      </c>
      <c r="BO404" s="27">
        <v>4.4999999999999998E-2</v>
      </c>
      <c r="BP404" s="27">
        <f t="shared" ref="BP404" si="2393">AF404</f>
        <v>0.33129999999999998</v>
      </c>
      <c r="BQ404" s="27">
        <v>3.6700000000000003E-2</v>
      </c>
      <c r="BR404" s="27">
        <f t="shared" ref="BR404" si="2394">BP404+BQ404</f>
        <v>0.36799999999999999</v>
      </c>
      <c r="BS404" s="27"/>
      <c r="BT404" s="127" t="s">
        <v>30</v>
      </c>
      <c r="BU404" s="127"/>
      <c r="BV404" s="127"/>
      <c r="BW404" s="127"/>
      <c r="BX404" s="127"/>
      <c r="BY404" s="109"/>
      <c r="BZ404" s="29">
        <v>5.1288</v>
      </c>
      <c r="CA404" s="27">
        <v>0</v>
      </c>
      <c r="CB404" s="27">
        <f t="shared" ref="CB404" si="2395">+BJ404</f>
        <v>0.33129999999999998</v>
      </c>
      <c r="CC404" s="27">
        <v>0.12709999999999999</v>
      </c>
      <c r="CD404" s="27">
        <f t="shared" ref="CD404" si="2396">CB404+CC404</f>
        <v>0.45839999999999997</v>
      </c>
      <c r="CE404" s="28"/>
      <c r="CF404" s="29">
        <v>249.19730000000001</v>
      </c>
      <c r="CG404" s="27">
        <v>7.1999999999999995E-2</v>
      </c>
      <c r="CH404" s="27">
        <f t="shared" ref="CH404" si="2397">CB404</f>
        <v>0.33129999999999998</v>
      </c>
      <c r="CI404" s="27">
        <v>1.9800000000000002E-2</v>
      </c>
      <c r="CJ404" s="27">
        <f t="shared" ref="CJ404" si="2398">CH404+CI404</f>
        <v>0.35109999999999997</v>
      </c>
      <c r="CK404" s="28"/>
      <c r="CL404" s="126" t="s">
        <v>44</v>
      </c>
      <c r="CM404" s="126"/>
      <c r="CN404" s="126"/>
      <c r="CO404" s="126"/>
      <c r="CP404" s="81"/>
      <c r="CQ404" s="29">
        <v>2.1040999999999999</v>
      </c>
      <c r="CR404" s="27">
        <f t="shared" ref="CR404" si="2399">+CM404</f>
        <v>0</v>
      </c>
      <c r="CS404" s="27">
        <v>0.13389999999999999</v>
      </c>
      <c r="CT404" s="27">
        <f t="shared" ref="CT404" si="2400">(CR404+CS404)</f>
        <v>0.13389999999999999</v>
      </c>
      <c r="CU404" s="28"/>
      <c r="CV404" s="126" t="s">
        <v>44</v>
      </c>
      <c r="CW404" s="126"/>
      <c r="CX404" s="126"/>
      <c r="CY404" s="126"/>
      <c r="CZ404" s="28"/>
      <c r="DA404" s="29">
        <v>6.0492999999999997</v>
      </c>
      <c r="DB404" s="27">
        <f t="shared" ref="DB404" si="2401">+CW404</f>
        <v>0</v>
      </c>
      <c r="DC404" s="29">
        <v>9.9999999999999992E-2</v>
      </c>
      <c r="DD404" s="27">
        <f t="shared" ref="DD404" si="2402">(DB404+DC404)</f>
        <v>9.9999999999999992E-2</v>
      </c>
      <c r="DE404" s="27"/>
      <c r="DF404" s="126" t="s">
        <v>44</v>
      </c>
      <c r="DG404" s="126"/>
      <c r="DH404" s="126"/>
      <c r="DI404" s="126"/>
      <c r="DJ404" s="126"/>
      <c r="DK404" s="28"/>
      <c r="DL404" s="29">
        <v>22.4876</v>
      </c>
      <c r="DM404" s="27">
        <f t="shared" si="2151"/>
        <v>0</v>
      </c>
      <c r="DN404" s="27">
        <f t="shared" ref="DN404" si="2403">+DH404</f>
        <v>0</v>
      </c>
      <c r="DO404" s="27">
        <v>4.87E-2</v>
      </c>
      <c r="DP404" s="27">
        <f t="shared" ref="DP404" si="2404">(DN404+DO404)</f>
        <v>4.87E-2</v>
      </c>
      <c r="DQ404" s="27"/>
      <c r="DR404" s="126" t="s">
        <v>44</v>
      </c>
      <c r="DS404" s="126"/>
      <c r="DT404" s="126"/>
      <c r="DU404" s="126"/>
      <c r="DV404" s="126"/>
      <c r="DW404" s="28"/>
      <c r="DX404" s="29">
        <v>122.9589</v>
      </c>
      <c r="DY404" s="27">
        <v>0.1</v>
      </c>
      <c r="DZ404" s="27">
        <f t="shared" ref="DZ404" si="2405">+DT404</f>
        <v>0</v>
      </c>
      <c r="EA404" s="27">
        <v>2.9700000000000001E-2</v>
      </c>
      <c r="EB404" s="27">
        <f t="shared" ref="EB404" si="2406">(DZ404+EA404)</f>
        <v>2.9700000000000001E-2</v>
      </c>
      <c r="EC404" s="27"/>
      <c r="ED404" s="29">
        <v>1129.1178</v>
      </c>
      <c r="EE404" s="27">
        <v>4.4999999999999998E-2</v>
      </c>
      <c r="EF404" s="27">
        <v>0</v>
      </c>
      <c r="EG404" s="27">
        <v>9.5999999999999992E-3</v>
      </c>
      <c r="EH404" s="27">
        <f t="shared" ref="EH404" si="2407">(EF404+EG404)</f>
        <v>9.5999999999999992E-3</v>
      </c>
      <c r="EI404" s="27"/>
      <c r="EJ404" s="127" t="s">
        <v>30</v>
      </c>
      <c r="EK404" s="127"/>
      <c r="EL404" s="127"/>
      <c r="EM404" s="127"/>
      <c r="EN404" s="127"/>
      <c r="EO404" s="109"/>
      <c r="EP404" s="29">
        <v>2.1040999999999999</v>
      </c>
      <c r="EQ404" s="27">
        <v>0</v>
      </c>
      <c r="ER404" s="27">
        <v>0</v>
      </c>
      <c r="ES404" s="27">
        <v>0.13389999999999999</v>
      </c>
      <c r="ET404" s="27">
        <f t="shared" ref="ET404" si="2408">ER404+ES404</f>
        <v>0.13389999999999999</v>
      </c>
      <c r="EU404" s="109"/>
      <c r="EV404" s="29">
        <f t="shared" ref="EV404" si="2409">BZ404+0.9205</f>
        <v>6.0492999999999997</v>
      </c>
      <c r="EW404" s="27">
        <v>0</v>
      </c>
      <c r="EX404" s="27">
        <v>0</v>
      </c>
      <c r="EY404" s="27">
        <v>9.9999999999999992E-2</v>
      </c>
      <c r="EZ404" s="27">
        <f t="shared" ref="EZ404" si="2410">EX404+EY404</f>
        <v>9.9999999999999992E-2</v>
      </c>
      <c r="FA404" s="109"/>
      <c r="FB404" s="29">
        <f t="shared" ref="FB404" si="2411">CF404+0.9205</f>
        <v>250.11780000000002</v>
      </c>
      <c r="FC404" s="27">
        <f t="shared" ref="FC404" si="2412">CG404</f>
        <v>7.1999999999999995E-2</v>
      </c>
      <c r="FD404" s="27">
        <v>0</v>
      </c>
      <c r="FE404" s="27">
        <v>1.32E-2</v>
      </c>
      <c r="FF404" s="27">
        <f t="shared" ref="FF404" si="2413">FD404+FE404</f>
        <v>1.32E-2</v>
      </c>
      <c r="FG404" s="109"/>
      <c r="FH404" s="29">
        <v>122.9589</v>
      </c>
      <c r="FI404" s="27">
        <v>0.1</v>
      </c>
      <c r="FJ404" s="27">
        <v>0</v>
      </c>
      <c r="FK404" s="27">
        <v>2.9700000000000001E-2</v>
      </c>
      <c r="FL404" s="27">
        <f t="shared" ref="FL404" si="2414">FJ404+FK404</f>
        <v>2.9700000000000001E-2</v>
      </c>
      <c r="FM404" s="109"/>
      <c r="FN404" s="32">
        <f t="shared" ref="FN404" si="2415">+C404</f>
        <v>12</v>
      </c>
      <c r="FO404" s="32">
        <f t="shared" ref="FO404" si="2416">+B404</f>
        <v>2023</v>
      </c>
    </row>
    <row r="405" spans="1:171" ht="15" x14ac:dyDescent="0.2">
      <c r="A405" s="112" t="str">
        <f t="shared" ref="A405" si="2417">CONCATENATE(C405,B405)</f>
        <v>12024</v>
      </c>
      <c r="B405" s="113">
        <f t="shared" ref="B405" si="2418">B404+1</f>
        <v>2024</v>
      </c>
      <c r="C405" s="113">
        <f t="shared" ref="C405:C411" si="2419">C393</f>
        <v>1</v>
      </c>
      <c r="D405" s="114"/>
      <c r="E405" s="115">
        <v>0.55889999999999995</v>
      </c>
      <c r="F405" s="116">
        <v>0.37210000000000004</v>
      </c>
      <c r="G405" s="114">
        <v>0.1772</v>
      </c>
      <c r="H405" s="114">
        <f t="shared" ref="H405" si="2420">(F405+G405)</f>
        <v>0.54930000000000001</v>
      </c>
      <c r="I405" s="114"/>
      <c r="J405" s="115">
        <v>0.55889999999999995</v>
      </c>
      <c r="K405" s="114">
        <f t="shared" ref="K405" si="2421">+F405</f>
        <v>0.37210000000000004</v>
      </c>
      <c r="L405" s="114">
        <f t="shared" ref="L405" si="2422">G405</f>
        <v>0.1772</v>
      </c>
      <c r="M405" s="114">
        <f t="shared" ref="M405" si="2423">(K405+L405)</f>
        <v>0.54930000000000001</v>
      </c>
      <c r="N405" s="114"/>
      <c r="O405" s="115">
        <v>0.98629999999999995</v>
      </c>
      <c r="P405" s="114">
        <f t="shared" ref="P405" si="2424">+F405</f>
        <v>0.37210000000000004</v>
      </c>
      <c r="Q405" s="114">
        <v>0.16170000000000001</v>
      </c>
      <c r="R405" s="114">
        <f t="shared" ref="R405" si="2425">(P405+Q405)</f>
        <v>0.53380000000000005</v>
      </c>
      <c r="S405" s="114"/>
      <c r="T405" s="115">
        <v>4.9314999999999998</v>
      </c>
      <c r="U405" s="114">
        <f t="shared" ref="U405" si="2426">+P405</f>
        <v>0.37210000000000004</v>
      </c>
      <c r="V405" s="114">
        <v>0.1278</v>
      </c>
      <c r="W405" s="114">
        <f t="shared" ref="W405" si="2427">(U405+V405)</f>
        <v>0.49990000000000001</v>
      </c>
      <c r="X405" s="114"/>
      <c r="Y405" s="115">
        <v>21.5671</v>
      </c>
      <c r="Z405" s="114">
        <v>0.14749999999999999</v>
      </c>
      <c r="AA405" s="114">
        <f t="shared" ref="AA405" si="2428">+U405</f>
        <v>0.37210000000000004</v>
      </c>
      <c r="AB405" s="114">
        <v>7.6499999999999999E-2</v>
      </c>
      <c r="AC405" s="114">
        <f t="shared" ref="AC405" si="2429">(AA405+AB405)</f>
        <v>0.44860000000000005</v>
      </c>
      <c r="AD405" s="114"/>
      <c r="AE405" s="115">
        <v>5.1288</v>
      </c>
      <c r="AF405" s="116">
        <v>0.34500000000000003</v>
      </c>
      <c r="AG405" s="114">
        <v>0.12709999999999999</v>
      </c>
      <c r="AH405" s="114">
        <f t="shared" ref="AH405" si="2430">(AF405+AG405)</f>
        <v>0.47210000000000002</v>
      </c>
      <c r="AI405" s="114"/>
      <c r="AJ405" s="114">
        <v>0.69730000000000003</v>
      </c>
      <c r="AK405" s="114">
        <f t="shared" si="2253"/>
        <v>0.34500000000000003</v>
      </c>
      <c r="AL405" s="114">
        <v>0.29900000000000004</v>
      </c>
      <c r="AM405" s="114">
        <f t="shared" ref="AM405" si="2431">(AK405+AL405)</f>
        <v>0.64400000000000013</v>
      </c>
      <c r="AN405" s="114"/>
      <c r="AO405" s="114"/>
      <c r="AP405" s="117" t="s">
        <v>55</v>
      </c>
      <c r="AQ405" s="114">
        <f t="shared" si="2255"/>
        <v>0.34500000000000003</v>
      </c>
      <c r="AR405" s="114">
        <v>0.25080000000000002</v>
      </c>
      <c r="AS405" s="114">
        <f t="shared" ref="AS405" si="2432">(AQ405+AR405)</f>
        <v>0.59580000000000011</v>
      </c>
      <c r="AT405" s="114"/>
      <c r="AU405" s="114"/>
      <c r="AV405" s="117" t="s">
        <v>55</v>
      </c>
      <c r="AW405" s="114">
        <f t="shared" si="2257"/>
        <v>0.34500000000000003</v>
      </c>
      <c r="AX405" s="114">
        <v>0.17649999999999999</v>
      </c>
      <c r="AY405" s="114">
        <f t="shared" ref="AY405" si="2433">(AW405+AX405)</f>
        <v>0.52150000000000007</v>
      </c>
      <c r="AZ405" s="114"/>
      <c r="BA405" s="114"/>
      <c r="BB405" s="115">
        <v>21.5671</v>
      </c>
      <c r="BC405" s="114">
        <f t="shared" ref="BC405" si="2434">Z405</f>
        <v>0.14749999999999999</v>
      </c>
      <c r="BD405" s="114">
        <f t="shared" ref="BD405" si="2435">+AF405</f>
        <v>0.34500000000000003</v>
      </c>
      <c r="BE405" s="114">
        <v>7.5799999999999992E-2</v>
      </c>
      <c r="BF405" s="114">
        <f t="shared" ref="BF405" si="2436">(BD405+BE405)</f>
        <v>0.42080000000000001</v>
      </c>
      <c r="BG405" s="114"/>
      <c r="BH405" s="115">
        <v>122.0384</v>
      </c>
      <c r="BI405" s="114">
        <v>0.1</v>
      </c>
      <c r="BJ405" s="114">
        <f t="shared" ref="BJ405" si="2437">+BD405</f>
        <v>0.34500000000000003</v>
      </c>
      <c r="BK405" s="114">
        <v>5.6799999999999996E-2</v>
      </c>
      <c r="BL405" s="114">
        <f t="shared" ref="BL405" si="2438">(BJ405+BK405)</f>
        <v>0.40180000000000005</v>
      </c>
      <c r="BM405" s="114"/>
      <c r="BN405" s="115">
        <v>1128.1973</v>
      </c>
      <c r="BO405" s="114">
        <v>4.4999999999999998E-2</v>
      </c>
      <c r="BP405" s="114">
        <f t="shared" ref="BP405" si="2439">AF405</f>
        <v>0.34500000000000003</v>
      </c>
      <c r="BQ405" s="114">
        <v>3.6700000000000003E-2</v>
      </c>
      <c r="BR405" s="114">
        <f t="shared" ref="BR405" si="2440">BP405+BQ405</f>
        <v>0.38170000000000004</v>
      </c>
      <c r="BS405" s="114"/>
      <c r="BT405" s="145" t="s">
        <v>30</v>
      </c>
      <c r="BU405" s="145"/>
      <c r="BV405" s="145"/>
      <c r="BW405" s="145"/>
      <c r="BX405" s="145"/>
      <c r="BY405" s="118"/>
      <c r="BZ405" s="115">
        <v>5.1288</v>
      </c>
      <c r="CA405" s="114">
        <v>0</v>
      </c>
      <c r="CB405" s="114">
        <f t="shared" ref="CB405" si="2441">+BJ405</f>
        <v>0.34500000000000003</v>
      </c>
      <c r="CC405" s="114">
        <v>0.12709999999999999</v>
      </c>
      <c r="CD405" s="114">
        <f t="shared" ref="CD405" si="2442">CB405+CC405</f>
        <v>0.47210000000000002</v>
      </c>
      <c r="CE405" s="119"/>
      <c r="CF405" s="115">
        <v>249.19730000000001</v>
      </c>
      <c r="CG405" s="114">
        <v>7.1999999999999995E-2</v>
      </c>
      <c r="CH405" s="114">
        <f t="shared" ref="CH405" si="2443">CB405</f>
        <v>0.34500000000000003</v>
      </c>
      <c r="CI405" s="114">
        <v>1.9800000000000002E-2</v>
      </c>
      <c r="CJ405" s="114">
        <f t="shared" ref="CJ405" si="2444">CH405+CI405</f>
        <v>0.36480000000000001</v>
      </c>
      <c r="CK405" s="119"/>
      <c r="CL405" s="146" t="s">
        <v>44</v>
      </c>
      <c r="CM405" s="146"/>
      <c r="CN405" s="146"/>
      <c r="CO405" s="146"/>
      <c r="CP405" s="120"/>
      <c r="CQ405" s="115">
        <v>2.1040999999999999</v>
      </c>
      <c r="CR405" s="114">
        <f t="shared" ref="CR405" si="2445">+CM405</f>
        <v>0</v>
      </c>
      <c r="CS405" s="114">
        <v>0.13389999999999999</v>
      </c>
      <c r="CT405" s="114">
        <f t="shared" ref="CT405" si="2446">(CR405+CS405)</f>
        <v>0.13389999999999999</v>
      </c>
      <c r="CU405" s="119"/>
      <c r="CV405" s="146" t="s">
        <v>44</v>
      </c>
      <c r="CW405" s="146"/>
      <c r="CX405" s="146"/>
      <c r="CY405" s="146"/>
      <c r="CZ405" s="119"/>
      <c r="DA405" s="115">
        <v>6.0492999999999997</v>
      </c>
      <c r="DB405" s="114">
        <f t="shared" ref="DB405" si="2447">+CW405</f>
        <v>0</v>
      </c>
      <c r="DC405" s="115">
        <v>9.9999999999999992E-2</v>
      </c>
      <c r="DD405" s="114">
        <f t="shared" ref="DD405" si="2448">(DB405+DC405)</f>
        <v>9.9999999999999992E-2</v>
      </c>
      <c r="DE405" s="114"/>
      <c r="DF405" s="146" t="s">
        <v>44</v>
      </c>
      <c r="DG405" s="146"/>
      <c r="DH405" s="146"/>
      <c r="DI405" s="146"/>
      <c r="DJ405" s="146"/>
      <c r="DK405" s="119"/>
      <c r="DL405" s="115">
        <v>22.4876</v>
      </c>
      <c r="DM405" s="114">
        <f t="shared" si="2151"/>
        <v>0.14749999999999999</v>
      </c>
      <c r="DN405" s="114">
        <f t="shared" ref="DN405" si="2449">+DH405</f>
        <v>0</v>
      </c>
      <c r="DO405" s="114">
        <v>4.87E-2</v>
      </c>
      <c r="DP405" s="114">
        <f t="shared" ref="DP405" si="2450">(DN405+DO405)</f>
        <v>4.87E-2</v>
      </c>
      <c r="DQ405" s="114"/>
      <c r="DR405" s="146" t="s">
        <v>44</v>
      </c>
      <c r="DS405" s="146"/>
      <c r="DT405" s="146"/>
      <c r="DU405" s="146"/>
      <c r="DV405" s="146"/>
      <c r="DW405" s="119"/>
      <c r="DX405" s="115">
        <v>122.9589</v>
      </c>
      <c r="DY405" s="114">
        <v>0.1</v>
      </c>
      <c r="DZ405" s="114">
        <f t="shared" ref="DZ405" si="2451">+DT405</f>
        <v>0</v>
      </c>
      <c r="EA405" s="114">
        <v>2.9700000000000001E-2</v>
      </c>
      <c r="EB405" s="114">
        <f t="shared" ref="EB405" si="2452">(DZ405+EA405)</f>
        <v>2.9700000000000001E-2</v>
      </c>
      <c r="EC405" s="114"/>
      <c r="ED405" s="115">
        <v>1129.1178</v>
      </c>
      <c r="EE405" s="114">
        <v>4.4999999999999998E-2</v>
      </c>
      <c r="EF405" s="114">
        <v>0</v>
      </c>
      <c r="EG405" s="114">
        <v>9.5999999999999992E-3</v>
      </c>
      <c r="EH405" s="114">
        <f t="shared" ref="EH405" si="2453">(EF405+EG405)</f>
        <v>9.5999999999999992E-3</v>
      </c>
      <c r="EI405" s="114"/>
      <c r="EJ405" s="145" t="s">
        <v>30</v>
      </c>
      <c r="EK405" s="145"/>
      <c r="EL405" s="145"/>
      <c r="EM405" s="145"/>
      <c r="EN405" s="145"/>
      <c r="EO405" s="118"/>
      <c r="EP405" s="115">
        <v>2.1040999999999999</v>
      </c>
      <c r="EQ405" s="114">
        <v>0</v>
      </c>
      <c r="ER405" s="114">
        <v>0</v>
      </c>
      <c r="ES405" s="114">
        <v>0.13389999999999999</v>
      </c>
      <c r="ET405" s="114">
        <f t="shared" ref="ET405" si="2454">ER405+ES405</f>
        <v>0.13389999999999999</v>
      </c>
      <c r="EU405" s="118"/>
      <c r="EV405" s="115">
        <f t="shared" ref="EV405" si="2455">BZ405+0.9205</f>
        <v>6.0492999999999997</v>
      </c>
      <c r="EW405" s="114">
        <v>0</v>
      </c>
      <c r="EX405" s="114">
        <v>0</v>
      </c>
      <c r="EY405" s="114">
        <v>9.9999999999999992E-2</v>
      </c>
      <c r="EZ405" s="114">
        <f t="shared" ref="EZ405" si="2456">EX405+EY405</f>
        <v>9.9999999999999992E-2</v>
      </c>
      <c r="FA405" s="118"/>
      <c r="FB405" s="115">
        <f t="shared" ref="FB405" si="2457">CF405+0.9205</f>
        <v>250.11780000000002</v>
      </c>
      <c r="FC405" s="114">
        <f t="shared" ref="FC405" si="2458">CG405</f>
        <v>7.1999999999999995E-2</v>
      </c>
      <c r="FD405" s="114">
        <v>0</v>
      </c>
      <c r="FE405" s="114">
        <v>1.32E-2</v>
      </c>
      <c r="FF405" s="114">
        <f t="shared" ref="FF405" si="2459">FD405+FE405</f>
        <v>1.32E-2</v>
      </c>
      <c r="FG405" s="118"/>
      <c r="FH405" s="115">
        <v>122.9589</v>
      </c>
      <c r="FI405" s="114">
        <v>0.1</v>
      </c>
      <c r="FJ405" s="114">
        <v>0</v>
      </c>
      <c r="FK405" s="114">
        <v>2.9700000000000001E-2</v>
      </c>
      <c r="FL405" s="114">
        <f t="shared" ref="FL405" si="2460">FJ405+FK405</f>
        <v>2.9700000000000001E-2</v>
      </c>
      <c r="FM405" s="118"/>
      <c r="FN405" s="113">
        <f t="shared" ref="FN405" si="2461">+C405</f>
        <v>1</v>
      </c>
      <c r="FO405" s="113">
        <f t="shared" ref="FO405" si="2462">+B405</f>
        <v>2024</v>
      </c>
    </row>
    <row r="406" spans="1:171" ht="15" x14ac:dyDescent="0.2">
      <c r="A406" s="51" t="str">
        <f t="shared" ref="A406" si="2463">CONCATENATE(C406,B406)</f>
        <v>22024</v>
      </c>
      <c r="B406" s="32">
        <v>2024</v>
      </c>
      <c r="C406" s="32">
        <f t="shared" si="2419"/>
        <v>2</v>
      </c>
      <c r="D406" s="27"/>
      <c r="E406" s="29">
        <v>0.55889999999999995</v>
      </c>
      <c r="F406" s="52">
        <v>0.48199999999999998</v>
      </c>
      <c r="G406" s="27">
        <v>0.1772</v>
      </c>
      <c r="H406" s="27">
        <f t="shared" ref="H406" si="2464">(F406+G406)</f>
        <v>0.65920000000000001</v>
      </c>
      <c r="I406" s="27"/>
      <c r="J406" s="29">
        <v>0.55889999999999995</v>
      </c>
      <c r="K406" s="27">
        <f t="shared" ref="K406" si="2465">+F406</f>
        <v>0.48199999999999998</v>
      </c>
      <c r="L406" s="27">
        <f t="shared" ref="L406" si="2466">G406</f>
        <v>0.1772</v>
      </c>
      <c r="M406" s="27">
        <f t="shared" ref="M406" si="2467">(K406+L406)</f>
        <v>0.65920000000000001</v>
      </c>
      <c r="N406" s="27"/>
      <c r="O406" s="29">
        <v>0.98629999999999995</v>
      </c>
      <c r="P406" s="27">
        <f t="shared" ref="P406" si="2468">+F406</f>
        <v>0.48199999999999998</v>
      </c>
      <c r="Q406" s="27">
        <v>0.16170000000000001</v>
      </c>
      <c r="R406" s="27">
        <f t="shared" ref="R406" si="2469">(P406+Q406)</f>
        <v>0.64369999999999994</v>
      </c>
      <c r="S406" s="27"/>
      <c r="T406" s="29">
        <v>4.9314999999999998</v>
      </c>
      <c r="U406" s="27">
        <f t="shared" ref="U406" si="2470">+P406</f>
        <v>0.48199999999999998</v>
      </c>
      <c r="V406" s="27">
        <v>0.1278</v>
      </c>
      <c r="W406" s="27">
        <f t="shared" ref="W406" si="2471">(U406+V406)</f>
        <v>0.60980000000000001</v>
      </c>
      <c r="X406" s="27"/>
      <c r="Y406" s="29">
        <v>21.5671</v>
      </c>
      <c r="Z406" s="27">
        <v>0.14749999999999999</v>
      </c>
      <c r="AA406" s="27">
        <f t="shared" ref="AA406" si="2472">+U406</f>
        <v>0.48199999999999998</v>
      </c>
      <c r="AB406" s="27">
        <v>7.6499999999999999E-2</v>
      </c>
      <c r="AC406" s="27">
        <f t="shared" ref="AC406" si="2473">(AA406+AB406)</f>
        <v>0.5585</v>
      </c>
      <c r="AD406" s="27"/>
      <c r="AE406" s="29">
        <v>5.1288</v>
      </c>
      <c r="AF406" s="52">
        <v>0.36909999999999998</v>
      </c>
      <c r="AG406" s="27">
        <v>0.12709999999999999</v>
      </c>
      <c r="AH406" s="27">
        <f t="shared" ref="AH406" si="2474">(AF406+AG406)</f>
        <v>0.49619999999999997</v>
      </c>
      <c r="AI406" s="27"/>
      <c r="AJ406" s="27">
        <v>0.69730000000000003</v>
      </c>
      <c r="AK406" s="27">
        <f t="shared" si="2253"/>
        <v>0.36909999999999998</v>
      </c>
      <c r="AL406" s="27">
        <v>0.29900000000000004</v>
      </c>
      <c r="AM406" s="27">
        <f t="shared" ref="AM406" si="2475">(AK406+AL406)</f>
        <v>0.66810000000000003</v>
      </c>
      <c r="AN406" s="27"/>
      <c r="AO406" s="27"/>
      <c r="AP406" s="107" t="s">
        <v>55</v>
      </c>
      <c r="AQ406" s="27">
        <f t="shared" si="2255"/>
        <v>0.36909999999999998</v>
      </c>
      <c r="AR406" s="27">
        <v>0.25080000000000002</v>
      </c>
      <c r="AS406" s="27">
        <f t="shared" ref="AS406" si="2476">(AQ406+AR406)</f>
        <v>0.61990000000000001</v>
      </c>
      <c r="AT406" s="27"/>
      <c r="AU406" s="27"/>
      <c r="AV406" s="107" t="s">
        <v>55</v>
      </c>
      <c r="AW406" s="27">
        <f t="shared" si="2257"/>
        <v>0.36909999999999998</v>
      </c>
      <c r="AX406" s="27">
        <v>0.17649999999999999</v>
      </c>
      <c r="AY406" s="27">
        <f t="shared" ref="AY406" si="2477">(AW406+AX406)</f>
        <v>0.54559999999999997</v>
      </c>
      <c r="AZ406" s="27"/>
      <c r="BA406" s="27"/>
      <c r="BB406" s="29">
        <v>21.5671</v>
      </c>
      <c r="BC406" s="27">
        <f t="shared" ref="BC406" si="2478">Z406</f>
        <v>0.14749999999999999</v>
      </c>
      <c r="BD406" s="27">
        <f t="shared" ref="BD406" si="2479">+AF406</f>
        <v>0.36909999999999998</v>
      </c>
      <c r="BE406" s="27">
        <v>7.5799999999999992E-2</v>
      </c>
      <c r="BF406" s="27">
        <f t="shared" ref="BF406" si="2480">(BD406+BE406)</f>
        <v>0.44489999999999996</v>
      </c>
      <c r="BG406" s="27"/>
      <c r="BH406" s="29">
        <v>122.0384</v>
      </c>
      <c r="BI406" s="27">
        <v>0.1</v>
      </c>
      <c r="BJ406" s="27">
        <f t="shared" ref="BJ406" si="2481">+BD406</f>
        <v>0.36909999999999998</v>
      </c>
      <c r="BK406" s="27">
        <v>5.6799999999999996E-2</v>
      </c>
      <c r="BL406" s="27">
        <f t="shared" ref="BL406" si="2482">(BJ406+BK406)</f>
        <v>0.4259</v>
      </c>
      <c r="BM406" s="27"/>
      <c r="BN406" s="29">
        <v>1128.1973</v>
      </c>
      <c r="BO406" s="27">
        <v>4.4999999999999998E-2</v>
      </c>
      <c r="BP406" s="27">
        <f t="shared" ref="BP406" si="2483">AF406</f>
        <v>0.36909999999999998</v>
      </c>
      <c r="BQ406" s="27">
        <v>3.6700000000000003E-2</v>
      </c>
      <c r="BR406" s="27">
        <f t="shared" ref="BR406" si="2484">BP406+BQ406</f>
        <v>0.40579999999999999</v>
      </c>
      <c r="BS406" s="27"/>
      <c r="BT406" s="127" t="s">
        <v>30</v>
      </c>
      <c r="BU406" s="127"/>
      <c r="BV406" s="127"/>
      <c r="BW406" s="127"/>
      <c r="BX406" s="127"/>
      <c r="BY406" s="110"/>
      <c r="BZ406" s="29">
        <v>5.1288</v>
      </c>
      <c r="CA406" s="27">
        <v>0</v>
      </c>
      <c r="CB406" s="27">
        <f t="shared" ref="CB406" si="2485">+BJ406</f>
        <v>0.36909999999999998</v>
      </c>
      <c r="CC406" s="27">
        <v>0.12709999999999999</v>
      </c>
      <c r="CD406" s="27">
        <f t="shared" ref="CD406" si="2486">CB406+CC406</f>
        <v>0.49619999999999997</v>
      </c>
      <c r="CE406" s="28"/>
      <c r="CF406" s="29">
        <v>249.19730000000001</v>
      </c>
      <c r="CG406" s="27">
        <v>7.1999999999999995E-2</v>
      </c>
      <c r="CH406" s="27">
        <f t="shared" ref="CH406" si="2487">CB406</f>
        <v>0.36909999999999998</v>
      </c>
      <c r="CI406" s="27">
        <v>1.9800000000000002E-2</v>
      </c>
      <c r="CJ406" s="27">
        <f t="shared" ref="CJ406" si="2488">CH406+CI406</f>
        <v>0.38889999999999997</v>
      </c>
      <c r="CK406" s="28"/>
      <c r="CL406" s="126" t="s">
        <v>44</v>
      </c>
      <c r="CM406" s="126"/>
      <c r="CN406" s="126"/>
      <c r="CO406" s="126"/>
      <c r="CP406" s="81"/>
      <c r="CQ406" s="29">
        <v>2.1040999999999999</v>
      </c>
      <c r="CR406" s="27">
        <f t="shared" ref="CR406" si="2489">+CM406</f>
        <v>0</v>
      </c>
      <c r="CS406" s="27">
        <v>0.13389999999999999</v>
      </c>
      <c r="CT406" s="27">
        <f t="shared" ref="CT406" si="2490">(CR406+CS406)</f>
        <v>0.13389999999999999</v>
      </c>
      <c r="CU406" s="28"/>
      <c r="CV406" s="126" t="s">
        <v>44</v>
      </c>
      <c r="CW406" s="126"/>
      <c r="CX406" s="126"/>
      <c r="CY406" s="126"/>
      <c r="CZ406" s="28"/>
      <c r="DA406" s="29">
        <v>6.0492999999999997</v>
      </c>
      <c r="DB406" s="27">
        <f t="shared" ref="DB406" si="2491">+CW406</f>
        <v>0</v>
      </c>
      <c r="DC406" s="29">
        <v>9.9999999999999992E-2</v>
      </c>
      <c r="DD406" s="27">
        <f t="shared" ref="DD406" si="2492">(DB406+DC406)</f>
        <v>9.9999999999999992E-2</v>
      </c>
      <c r="DE406" s="27"/>
      <c r="DF406" s="126" t="s">
        <v>44</v>
      </c>
      <c r="DG406" s="126"/>
      <c r="DH406" s="126"/>
      <c r="DI406" s="126"/>
      <c r="DJ406" s="126"/>
      <c r="DK406" s="28"/>
      <c r="DL406" s="29">
        <v>22.4876</v>
      </c>
      <c r="DM406" s="27">
        <f t="shared" si="2151"/>
        <v>0</v>
      </c>
      <c r="DN406" s="27">
        <f t="shared" ref="DN406" si="2493">+DH406</f>
        <v>0</v>
      </c>
      <c r="DO406" s="27">
        <v>4.87E-2</v>
      </c>
      <c r="DP406" s="27">
        <f t="shared" ref="DP406" si="2494">(DN406+DO406)</f>
        <v>4.87E-2</v>
      </c>
      <c r="DQ406" s="27"/>
      <c r="DR406" s="126" t="s">
        <v>44</v>
      </c>
      <c r="DS406" s="126"/>
      <c r="DT406" s="126"/>
      <c r="DU406" s="126"/>
      <c r="DV406" s="126"/>
      <c r="DW406" s="28"/>
      <c r="DX406" s="29">
        <v>122.9589</v>
      </c>
      <c r="DY406" s="27">
        <v>0.1</v>
      </c>
      <c r="DZ406" s="27">
        <f t="shared" ref="DZ406" si="2495">+DT406</f>
        <v>0</v>
      </c>
      <c r="EA406" s="27">
        <v>2.9700000000000001E-2</v>
      </c>
      <c r="EB406" s="27">
        <f t="shared" ref="EB406" si="2496">(DZ406+EA406)</f>
        <v>2.9700000000000001E-2</v>
      </c>
      <c r="EC406" s="27"/>
      <c r="ED406" s="29">
        <v>1129.1178</v>
      </c>
      <c r="EE406" s="27">
        <v>4.4999999999999998E-2</v>
      </c>
      <c r="EF406" s="27">
        <v>0</v>
      </c>
      <c r="EG406" s="27">
        <v>9.5999999999999992E-3</v>
      </c>
      <c r="EH406" s="27">
        <f t="shared" ref="EH406" si="2497">(EF406+EG406)</f>
        <v>9.5999999999999992E-3</v>
      </c>
      <c r="EI406" s="27"/>
      <c r="EJ406" s="127" t="s">
        <v>30</v>
      </c>
      <c r="EK406" s="127"/>
      <c r="EL406" s="127"/>
      <c r="EM406" s="127"/>
      <c r="EN406" s="127"/>
      <c r="EO406" s="110"/>
      <c r="EP406" s="29">
        <v>2.1040999999999999</v>
      </c>
      <c r="EQ406" s="27">
        <v>0</v>
      </c>
      <c r="ER406" s="27">
        <v>0</v>
      </c>
      <c r="ES406" s="27">
        <v>0.13389999999999999</v>
      </c>
      <c r="ET406" s="27">
        <f t="shared" ref="ET406" si="2498">ER406+ES406</f>
        <v>0.13389999999999999</v>
      </c>
      <c r="EU406" s="110"/>
      <c r="EV406" s="29">
        <f t="shared" ref="EV406" si="2499">BZ406+0.9205</f>
        <v>6.0492999999999997</v>
      </c>
      <c r="EW406" s="27">
        <v>0</v>
      </c>
      <c r="EX406" s="27">
        <v>0</v>
      </c>
      <c r="EY406" s="27">
        <v>9.9999999999999992E-2</v>
      </c>
      <c r="EZ406" s="27">
        <f t="shared" ref="EZ406" si="2500">EX406+EY406</f>
        <v>9.9999999999999992E-2</v>
      </c>
      <c r="FA406" s="110"/>
      <c r="FB406" s="29">
        <f t="shared" ref="FB406" si="2501">CF406+0.9205</f>
        <v>250.11780000000002</v>
      </c>
      <c r="FC406" s="27">
        <f t="shared" ref="FC406" si="2502">CG406</f>
        <v>7.1999999999999995E-2</v>
      </c>
      <c r="FD406" s="27">
        <v>0</v>
      </c>
      <c r="FE406" s="27">
        <v>1.32E-2</v>
      </c>
      <c r="FF406" s="27">
        <f t="shared" ref="FF406" si="2503">FD406+FE406</f>
        <v>1.32E-2</v>
      </c>
      <c r="FG406" s="110"/>
      <c r="FH406" s="29">
        <v>122.9589</v>
      </c>
      <c r="FI406" s="27">
        <v>0.1</v>
      </c>
      <c r="FJ406" s="27">
        <v>0</v>
      </c>
      <c r="FK406" s="27">
        <v>2.9700000000000001E-2</v>
      </c>
      <c r="FL406" s="27">
        <f t="shared" ref="FL406" si="2504">FJ406+FK406</f>
        <v>2.9700000000000001E-2</v>
      </c>
      <c r="FM406" s="110"/>
      <c r="FN406" s="32">
        <f t="shared" ref="FN406" si="2505">+C406</f>
        <v>2</v>
      </c>
      <c r="FO406" s="32">
        <f t="shared" ref="FO406" si="2506">+B406</f>
        <v>2024</v>
      </c>
    </row>
    <row r="407" spans="1:171" ht="15" x14ac:dyDescent="0.2">
      <c r="A407" s="51" t="str">
        <f t="shared" ref="A407" si="2507">CONCATENATE(C407,B407)</f>
        <v>32024</v>
      </c>
      <c r="B407" s="32">
        <v>2024</v>
      </c>
      <c r="C407" s="32">
        <f t="shared" si="2419"/>
        <v>3</v>
      </c>
      <c r="D407" s="27"/>
      <c r="E407" s="29">
        <v>0.55889999999999995</v>
      </c>
      <c r="F407" s="52">
        <v>0.37040000000000001</v>
      </c>
      <c r="G407" s="27">
        <v>0.1772</v>
      </c>
      <c r="H407" s="27">
        <f t="shared" ref="H407" si="2508">(F407+G407)</f>
        <v>0.54759999999999998</v>
      </c>
      <c r="I407" s="27"/>
      <c r="J407" s="29">
        <v>0.55889999999999995</v>
      </c>
      <c r="K407" s="27">
        <f t="shared" ref="K407" si="2509">+F407</f>
        <v>0.37040000000000001</v>
      </c>
      <c r="L407" s="27">
        <f t="shared" ref="L407" si="2510">G407</f>
        <v>0.1772</v>
      </c>
      <c r="M407" s="27">
        <f t="shared" ref="M407" si="2511">(K407+L407)</f>
        <v>0.54759999999999998</v>
      </c>
      <c r="N407" s="27"/>
      <c r="O407" s="29">
        <v>0.98629999999999995</v>
      </c>
      <c r="P407" s="27">
        <f t="shared" ref="P407" si="2512">+F407</f>
        <v>0.37040000000000001</v>
      </c>
      <c r="Q407" s="27">
        <v>0.16170000000000001</v>
      </c>
      <c r="R407" s="27">
        <f t="shared" ref="R407" si="2513">(P407+Q407)</f>
        <v>0.53210000000000002</v>
      </c>
      <c r="S407" s="27"/>
      <c r="T407" s="29">
        <v>4.9314999999999998</v>
      </c>
      <c r="U407" s="27">
        <f t="shared" ref="U407" si="2514">+P407</f>
        <v>0.37040000000000001</v>
      </c>
      <c r="V407" s="27">
        <v>0.1278</v>
      </c>
      <c r="W407" s="27">
        <f t="shared" ref="W407" si="2515">(U407+V407)</f>
        <v>0.49819999999999998</v>
      </c>
      <c r="X407" s="27"/>
      <c r="Y407" s="29">
        <v>21.5671</v>
      </c>
      <c r="Z407" s="27">
        <v>0.14749999999999999</v>
      </c>
      <c r="AA407" s="27">
        <f t="shared" ref="AA407" si="2516">+U407</f>
        <v>0.37040000000000001</v>
      </c>
      <c r="AB407" s="27">
        <v>7.6499999999999999E-2</v>
      </c>
      <c r="AC407" s="27">
        <f t="shared" ref="AC407" si="2517">(AA407+AB407)</f>
        <v>0.44690000000000002</v>
      </c>
      <c r="AD407" s="27"/>
      <c r="AE407" s="29">
        <v>5.1288</v>
      </c>
      <c r="AF407" s="52">
        <v>0.2616</v>
      </c>
      <c r="AG407" s="27">
        <v>0.12709999999999999</v>
      </c>
      <c r="AH407" s="27">
        <f t="shared" ref="AH407" si="2518">(AF407+AG407)</f>
        <v>0.38869999999999999</v>
      </c>
      <c r="AI407" s="27"/>
      <c r="AJ407" s="27">
        <v>0.69730000000000003</v>
      </c>
      <c r="AK407" s="27">
        <f t="shared" ref="AK407" si="2519">AF407</f>
        <v>0.2616</v>
      </c>
      <c r="AL407" s="27">
        <v>0.29900000000000004</v>
      </c>
      <c r="AM407" s="27">
        <f t="shared" ref="AM407" si="2520">(AK407+AL407)</f>
        <v>0.56059999999999999</v>
      </c>
      <c r="AN407" s="27"/>
      <c r="AO407" s="27"/>
      <c r="AP407" s="107" t="s">
        <v>55</v>
      </c>
      <c r="AQ407" s="27">
        <f t="shared" ref="AQ407" si="2521">AK407</f>
        <v>0.2616</v>
      </c>
      <c r="AR407" s="27">
        <v>0.25080000000000002</v>
      </c>
      <c r="AS407" s="27">
        <f t="shared" ref="AS407" si="2522">(AQ407+AR407)</f>
        <v>0.51239999999999997</v>
      </c>
      <c r="AT407" s="27"/>
      <c r="AU407" s="27"/>
      <c r="AV407" s="107" t="s">
        <v>55</v>
      </c>
      <c r="AW407" s="27">
        <f t="shared" ref="AW407" si="2523">AQ407</f>
        <v>0.2616</v>
      </c>
      <c r="AX407" s="27">
        <v>0.17649999999999999</v>
      </c>
      <c r="AY407" s="27">
        <f t="shared" ref="AY407" si="2524">(AW407+AX407)</f>
        <v>0.43809999999999999</v>
      </c>
      <c r="AZ407" s="27"/>
      <c r="BA407" s="27"/>
      <c r="BB407" s="29">
        <v>21.5671</v>
      </c>
      <c r="BC407" s="27">
        <f t="shared" ref="BC407" si="2525">Z407</f>
        <v>0.14749999999999999</v>
      </c>
      <c r="BD407" s="27">
        <f t="shared" ref="BD407" si="2526">+AF407</f>
        <v>0.2616</v>
      </c>
      <c r="BE407" s="27">
        <v>7.5799999999999992E-2</v>
      </c>
      <c r="BF407" s="27">
        <f t="shared" ref="BF407" si="2527">(BD407+BE407)</f>
        <v>0.33739999999999998</v>
      </c>
      <c r="BG407" s="27"/>
      <c r="BH407" s="29">
        <v>122.0384</v>
      </c>
      <c r="BI407" s="27">
        <v>0.1</v>
      </c>
      <c r="BJ407" s="27">
        <f t="shared" ref="BJ407" si="2528">+BD407</f>
        <v>0.2616</v>
      </c>
      <c r="BK407" s="27">
        <v>5.6799999999999996E-2</v>
      </c>
      <c r="BL407" s="27">
        <f t="shared" ref="BL407" si="2529">(BJ407+BK407)</f>
        <v>0.31840000000000002</v>
      </c>
      <c r="BM407" s="27"/>
      <c r="BN407" s="29">
        <v>1128.1973</v>
      </c>
      <c r="BO407" s="27">
        <v>4.4999999999999998E-2</v>
      </c>
      <c r="BP407" s="27">
        <f t="shared" ref="BP407" si="2530">AF407</f>
        <v>0.2616</v>
      </c>
      <c r="BQ407" s="27">
        <v>3.6700000000000003E-2</v>
      </c>
      <c r="BR407" s="27">
        <f t="shared" ref="BR407" si="2531">BP407+BQ407</f>
        <v>0.29830000000000001</v>
      </c>
      <c r="BS407" s="27"/>
      <c r="BT407" s="127" t="s">
        <v>30</v>
      </c>
      <c r="BU407" s="127"/>
      <c r="BV407" s="127"/>
      <c r="BW407" s="127"/>
      <c r="BX407" s="127"/>
      <c r="BY407" s="111"/>
      <c r="BZ407" s="29">
        <v>5.1288</v>
      </c>
      <c r="CA407" s="27">
        <v>0</v>
      </c>
      <c r="CB407" s="27">
        <f t="shared" ref="CB407" si="2532">+BJ407</f>
        <v>0.2616</v>
      </c>
      <c r="CC407" s="27">
        <v>0.12709999999999999</v>
      </c>
      <c r="CD407" s="27">
        <f t="shared" ref="CD407" si="2533">CB407+CC407</f>
        <v>0.38869999999999999</v>
      </c>
      <c r="CE407" s="28"/>
      <c r="CF407" s="29">
        <v>249.19730000000001</v>
      </c>
      <c r="CG407" s="27">
        <v>7.1999999999999995E-2</v>
      </c>
      <c r="CH407" s="27">
        <f t="shared" ref="CH407" si="2534">CB407</f>
        <v>0.2616</v>
      </c>
      <c r="CI407" s="27">
        <v>1.9800000000000002E-2</v>
      </c>
      <c r="CJ407" s="27">
        <f t="shared" ref="CJ407" si="2535">CH407+CI407</f>
        <v>0.28139999999999998</v>
      </c>
      <c r="CK407" s="28"/>
      <c r="CL407" s="126" t="s">
        <v>44</v>
      </c>
      <c r="CM407" s="126"/>
      <c r="CN407" s="126"/>
      <c r="CO407" s="126"/>
      <c r="CP407" s="81"/>
      <c r="CQ407" s="29">
        <v>2.1040999999999999</v>
      </c>
      <c r="CR407" s="27">
        <f t="shared" ref="CR407" si="2536">+CM407</f>
        <v>0</v>
      </c>
      <c r="CS407" s="27">
        <v>0.13389999999999999</v>
      </c>
      <c r="CT407" s="27">
        <f t="shared" ref="CT407" si="2537">(CR407+CS407)</f>
        <v>0.13389999999999999</v>
      </c>
      <c r="CU407" s="28"/>
      <c r="CV407" s="126" t="s">
        <v>44</v>
      </c>
      <c r="CW407" s="126"/>
      <c r="CX407" s="126"/>
      <c r="CY407" s="126"/>
      <c r="CZ407" s="28"/>
      <c r="DA407" s="29">
        <v>6.0492999999999997</v>
      </c>
      <c r="DB407" s="27">
        <f t="shared" ref="DB407" si="2538">+CW407</f>
        <v>0</v>
      </c>
      <c r="DC407" s="29">
        <v>9.9999999999999992E-2</v>
      </c>
      <c r="DD407" s="27">
        <f t="shared" ref="DD407" si="2539">(DB407+DC407)</f>
        <v>9.9999999999999992E-2</v>
      </c>
      <c r="DE407" s="27"/>
      <c r="DF407" s="126" t="s">
        <v>44</v>
      </c>
      <c r="DG407" s="126"/>
      <c r="DH407" s="126"/>
      <c r="DI407" s="126"/>
      <c r="DJ407" s="126"/>
      <c r="DK407" s="28"/>
      <c r="DL407" s="29">
        <v>22.4876</v>
      </c>
      <c r="DM407" s="27">
        <f t="shared" si="2151"/>
        <v>0</v>
      </c>
      <c r="DN407" s="27">
        <f t="shared" ref="DN407" si="2540">+DH407</f>
        <v>0</v>
      </c>
      <c r="DO407" s="27">
        <v>4.87E-2</v>
      </c>
      <c r="DP407" s="27">
        <f t="shared" ref="DP407" si="2541">(DN407+DO407)</f>
        <v>4.87E-2</v>
      </c>
      <c r="DQ407" s="27"/>
      <c r="DR407" s="126" t="s">
        <v>44</v>
      </c>
      <c r="DS407" s="126"/>
      <c r="DT407" s="126"/>
      <c r="DU407" s="126"/>
      <c r="DV407" s="126"/>
      <c r="DW407" s="28"/>
      <c r="DX407" s="29">
        <v>122.9589</v>
      </c>
      <c r="DY407" s="27">
        <v>0.1</v>
      </c>
      <c r="DZ407" s="27">
        <f t="shared" ref="DZ407" si="2542">+DT407</f>
        <v>0</v>
      </c>
      <c r="EA407" s="27">
        <v>2.9700000000000001E-2</v>
      </c>
      <c r="EB407" s="27">
        <f t="shared" ref="EB407" si="2543">(DZ407+EA407)</f>
        <v>2.9700000000000001E-2</v>
      </c>
      <c r="EC407" s="27"/>
      <c r="ED407" s="29">
        <v>1129.1178</v>
      </c>
      <c r="EE407" s="27">
        <v>4.4999999999999998E-2</v>
      </c>
      <c r="EF407" s="27">
        <v>0</v>
      </c>
      <c r="EG407" s="27">
        <v>9.5999999999999992E-3</v>
      </c>
      <c r="EH407" s="27">
        <f t="shared" ref="EH407" si="2544">(EF407+EG407)</f>
        <v>9.5999999999999992E-3</v>
      </c>
      <c r="EI407" s="27"/>
      <c r="EJ407" s="127" t="s">
        <v>30</v>
      </c>
      <c r="EK407" s="127"/>
      <c r="EL407" s="127"/>
      <c r="EM407" s="127"/>
      <c r="EN407" s="127"/>
      <c r="EO407" s="111"/>
      <c r="EP407" s="29">
        <v>2.1040999999999999</v>
      </c>
      <c r="EQ407" s="27">
        <v>0</v>
      </c>
      <c r="ER407" s="27">
        <v>0</v>
      </c>
      <c r="ES407" s="27">
        <v>0.13389999999999999</v>
      </c>
      <c r="ET407" s="27">
        <f t="shared" ref="ET407" si="2545">ER407+ES407</f>
        <v>0.13389999999999999</v>
      </c>
      <c r="EU407" s="111"/>
      <c r="EV407" s="29">
        <f t="shared" ref="EV407" si="2546">BZ407+0.9205</f>
        <v>6.0492999999999997</v>
      </c>
      <c r="EW407" s="27">
        <v>0</v>
      </c>
      <c r="EX407" s="27">
        <v>0</v>
      </c>
      <c r="EY407" s="27">
        <v>9.9999999999999992E-2</v>
      </c>
      <c r="EZ407" s="27">
        <f t="shared" ref="EZ407" si="2547">EX407+EY407</f>
        <v>9.9999999999999992E-2</v>
      </c>
      <c r="FA407" s="111"/>
      <c r="FB407" s="29">
        <f t="shared" ref="FB407" si="2548">CF407+0.9205</f>
        <v>250.11780000000002</v>
      </c>
      <c r="FC407" s="27">
        <f t="shared" ref="FC407" si="2549">CG407</f>
        <v>7.1999999999999995E-2</v>
      </c>
      <c r="FD407" s="27">
        <v>0</v>
      </c>
      <c r="FE407" s="27">
        <v>1.32E-2</v>
      </c>
      <c r="FF407" s="27">
        <f t="shared" ref="FF407" si="2550">FD407+FE407</f>
        <v>1.32E-2</v>
      </c>
      <c r="FG407" s="111"/>
      <c r="FH407" s="29">
        <v>122.9589</v>
      </c>
      <c r="FI407" s="27">
        <v>0.1</v>
      </c>
      <c r="FJ407" s="27">
        <v>0</v>
      </c>
      <c r="FK407" s="27">
        <v>2.9700000000000001E-2</v>
      </c>
      <c r="FL407" s="27">
        <f t="shared" ref="FL407" si="2551">FJ407+FK407</f>
        <v>2.9700000000000001E-2</v>
      </c>
      <c r="FM407" s="111"/>
      <c r="FN407" s="32">
        <f t="shared" ref="FN407" si="2552">+C407</f>
        <v>3</v>
      </c>
      <c r="FO407" s="32">
        <f t="shared" ref="FO407" si="2553">+B407</f>
        <v>2024</v>
      </c>
    </row>
    <row r="408" spans="1:171" ht="15" x14ac:dyDescent="0.2">
      <c r="A408" s="51" t="str">
        <f t="shared" ref="A408" si="2554">CONCATENATE(C408,B408)</f>
        <v>42024</v>
      </c>
      <c r="B408" s="32">
        <v>2024</v>
      </c>
      <c r="C408" s="32">
        <f t="shared" si="2419"/>
        <v>4</v>
      </c>
      <c r="D408" s="27"/>
      <c r="E408" s="29">
        <v>0.55889999999999995</v>
      </c>
      <c r="F408" s="52">
        <v>0.34990000000000004</v>
      </c>
      <c r="G408" s="27">
        <v>0.1772</v>
      </c>
      <c r="H408" s="27">
        <f t="shared" ref="H408" si="2555">(F408+G408)</f>
        <v>0.52710000000000001</v>
      </c>
      <c r="I408" s="27"/>
      <c r="J408" s="29">
        <v>0.55889999999999995</v>
      </c>
      <c r="K408" s="27">
        <f t="shared" ref="K408" si="2556">+F408</f>
        <v>0.34990000000000004</v>
      </c>
      <c r="L408" s="27">
        <f t="shared" ref="L408" si="2557">G408</f>
        <v>0.1772</v>
      </c>
      <c r="M408" s="27">
        <f t="shared" ref="M408" si="2558">(K408+L408)</f>
        <v>0.52710000000000001</v>
      </c>
      <c r="N408" s="27"/>
      <c r="O408" s="29">
        <v>0.98629999999999995</v>
      </c>
      <c r="P408" s="27">
        <f t="shared" ref="P408" si="2559">+F408</f>
        <v>0.34990000000000004</v>
      </c>
      <c r="Q408" s="27">
        <v>0.16170000000000001</v>
      </c>
      <c r="R408" s="27">
        <f t="shared" ref="R408" si="2560">(P408+Q408)</f>
        <v>0.51160000000000005</v>
      </c>
      <c r="S408" s="27"/>
      <c r="T408" s="29">
        <v>4.9314999999999998</v>
      </c>
      <c r="U408" s="27">
        <f t="shared" ref="U408" si="2561">+P408</f>
        <v>0.34990000000000004</v>
      </c>
      <c r="V408" s="27">
        <v>0.1278</v>
      </c>
      <c r="W408" s="27">
        <f t="shared" ref="W408" si="2562">(U408+V408)</f>
        <v>0.47770000000000001</v>
      </c>
      <c r="X408" s="27"/>
      <c r="Y408" s="29">
        <v>21.5671</v>
      </c>
      <c r="Z408" s="27">
        <v>0.14749999999999999</v>
      </c>
      <c r="AA408" s="27">
        <f t="shared" ref="AA408" si="2563">+U408</f>
        <v>0.34990000000000004</v>
      </c>
      <c r="AB408" s="27">
        <v>7.6499999999999999E-2</v>
      </c>
      <c r="AC408" s="27">
        <f t="shared" ref="AC408" si="2564">(AA408+AB408)</f>
        <v>0.42640000000000006</v>
      </c>
      <c r="AD408" s="27"/>
      <c r="AE408" s="29">
        <v>5.1288</v>
      </c>
      <c r="AF408" s="52">
        <v>0.20660000000000001</v>
      </c>
      <c r="AG408" s="27">
        <v>0.12709999999999999</v>
      </c>
      <c r="AH408" s="27">
        <f t="shared" ref="AH408" si="2565">(AF408+AG408)</f>
        <v>0.3337</v>
      </c>
      <c r="AI408" s="27"/>
      <c r="AJ408" s="27">
        <v>0.69730000000000003</v>
      </c>
      <c r="AK408" s="27">
        <f t="shared" ref="AK408" si="2566">AF408</f>
        <v>0.20660000000000001</v>
      </c>
      <c r="AL408" s="27">
        <v>0.29900000000000004</v>
      </c>
      <c r="AM408" s="27">
        <f t="shared" ref="AM408" si="2567">(AK408+AL408)</f>
        <v>0.50560000000000005</v>
      </c>
      <c r="AN408" s="27"/>
      <c r="AO408" s="27"/>
      <c r="AP408" s="107" t="s">
        <v>55</v>
      </c>
      <c r="AQ408" s="27">
        <f t="shared" ref="AQ408" si="2568">AK408</f>
        <v>0.20660000000000001</v>
      </c>
      <c r="AR408" s="27">
        <v>0.25080000000000002</v>
      </c>
      <c r="AS408" s="27">
        <f t="shared" ref="AS408" si="2569">(AQ408+AR408)</f>
        <v>0.45740000000000003</v>
      </c>
      <c r="AT408" s="27"/>
      <c r="AU408" s="27"/>
      <c r="AV408" s="107" t="s">
        <v>55</v>
      </c>
      <c r="AW408" s="27">
        <f t="shared" ref="AW408" si="2570">AQ408</f>
        <v>0.20660000000000001</v>
      </c>
      <c r="AX408" s="27">
        <v>0.17649999999999999</v>
      </c>
      <c r="AY408" s="27">
        <f t="shared" ref="AY408" si="2571">(AW408+AX408)</f>
        <v>0.3831</v>
      </c>
      <c r="AZ408" s="27"/>
      <c r="BA408" s="27"/>
      <c r="BB408" s="29">
        <v>21.5671</v>
      </c>
      <c r="BC408" s="27">
        <f t="shared" ref="BC408" si="2572">Z408</f>
        <v>0.14749999999999999</v>
      </c>
      <c r="BD408" s="27">
        <f t="shared" ref="BD408" si="2573">+AF408</f>
        <v>0.20660000000000001</v>
      </c>
      <c r="BE408" s="27">
        <v>7.5799999999999992E-2</v>
      </c>
      <c r="BF408" s="27">
        <f t="shared" ref="BF408" si="2574">(BD408+BE408)</f>
        <v>0.28239999999999998</v>
      </c>
      <c r="BG408" s="27"/>
      <c r="BH408" s="29">
        <v>122.0384</v>
      </c>
      <c r="BI408" s="27">
        <v>0.1</v>
      </c>
      <c r="BJ408" s="27">
        <f t="shared" ref="BJ408" si="2575">+BD408</f>
        <v>0.20660000000000001</v>
      </c>
      <c r="BK408" s="27">
        <v>5.6799999999999996E-2</v>
      </c>
      <c r="BL408" s="27">
        <f t="shared" ref="BL408" si="2576">(BJ408+BK408)</f>
        <v>0.26340000000000002</v>
      </c>
      <c r="BM408" s="27"/>
      <c r="BN408" s="29">
        <v>1128.1973</v>
      </c>
      <c r="BO408" s="27">
        <v>4.4999999999999998E-2</v>
      </c>
      <c r="BP408" s="27">
        <f t="shared" ref="BP408" si="2577">AF408</f>
        <v>0.20660000000000001</v>
      </c>
      <c r="BQ408" s="27">
        <v>3.6700000000000003E-2</v>
      </c>
      <c r="BR408" s="27">
        <f t="shared" ref="BR408" si="2578">BP408+BQ408</f>
        <v>0.24330000000000002</v>
      </c>
      <c r="BS408" s="27"/>
      <c r="BT408" s="127" t="s">
        <v>30</v>
      </c>
      <c r="BU408" s="127"/>
      <c r="BV408" s="127"/>
      <c r="BW408" s="127"/>
      <c r="BX408" s="127"/>
      <c r="BY408" s="121"/>
      <c r="BZ408" s="29">
        <v>5.1288</v>
      </c>
      <c r="CA408" s="27">
        <v>0</v>
      </c>
      <c r="CB408" s="27">
        <f t="shared" ref="CB408" si="2579">+BJ408</f>
        <v>0.20660000000000001</v>
      </c>
      <c r="CC408" s="27">
        <v>0.12709999999999999</v>
      </c>
      <c r="CD408" s="27">
        <f t="shared" ref="CD408" si="2580">CB408+CC408</f>
        <v>0.3337</v>
      </c>
      <c r="CE408" s="28"/>
      <c r="CF408" s="29">
        <v>249.19730000000001</v>
      </c>
      <c r="CG408" s="27">
        <v>7.1999999999999995E-2</v>
      </c>
      <c r="CH408" s="27">
        <f t="shared" ref="CH408" si="2581">CB408</f>
        <v>0.20660000000000001</v>
      </c>
      <c r="CI408" s="27">
        <v>1.9800000000000002E-2</v>
      </c>
      <c r="CJ408" s="27">
        <f t="shared" ref="CJ408" si="2582">CH408+CI408</f>
        <v>0.22640000000000002</v>
      </c>
      <c r="CK408" s="28"/>
      <c r="CL408" s="126" t="s">
        <v>44</v>
      </c>
      <c r="CM408" s="126"/>
      <c r="CN408" s="126"/>
      <c r="CO408" s="126"/>
      <c r="CP408" s="81"/>
      <c r="CQ408" s="29">
        <v>2.1040999999999999</v>
      </c>
      <c r="CR408" s="27">
        <f t="shared" ref="CR408" si="2583">+CM408</f>
        <v>0</v>
      </c>
      <c r="CS408" s="27">
        <v>0.13389999999999999</v>
      </c>
      <c r="CT408" s="27">
        <f t="shared" ref="CT408" si="2584">(CR408+CS408)</f>
        <v>0.13389999999999999</v>
      </c>
      <c r="CU408" s="28"/>
      <c r="CV408" s="126" t="s">
        <v>44</v>
      </c>
      <c r="CW408" s="126"/>
      <c r="CX408" s="126"/>
      <c r="CY408" s="126"/>
      <c r="CZ408" s="28"/>
      <c r="DA408" s="29">
        <v>6.0492999999999997</v>
      </c>
      <c r="DB408" s="27">
        <f t="shared" ref="DB408" si="2585">+CW408</f>
        <v>0</v>
      </c>
      <c r="DC408" s="29">
        <v>9.9999999999999992E-2</v>
      </c>
      <c r="DD408" s="27">
        <f t="shared" ref="DD408" si="2586">(DB408+DC408)</f>
        <v>9.9999999999999992E-2</v>
      </c>
      <c r="DE408" s="27"/>
      <c r="DF408" s="126" t="s">
        <v>44</v>
      </c>
      <c r="DG408" s="126"/>
      <c r="DH408" s="126"/>
      <c r="DI408" s="126"/>
      <c r="DJ408" s="126"/>
      <c r="DK408" s="28"/>
      <c r="DL408" s="29">
        <v>22.4876</v>
      </c>
      <c r="DM408" s="27">
        <f t="shared" si="2151"/>
        <v>0.14749999999999999</v>
      </c>
      <c r="DN408" s="27">
        <f t="shared" ref="DN408" si="2587">+DH408</f>
        <v>0</v>
      </c>
      <c r="DO408" s="27">
        <v>4.87E-2</v>
      </c>
      <c r="DP408" s="27">
        <f t="shared" ref="DP408" si="2588">(DN408+DO408)</f>
        <v>4.87E-2</v>
      </c>
      <c r="DQ408" s="27"/>
      <c r="DR408" s="126" t="s">
        <v>44</v>
      </c>
      <c r="DS408" s="126"/>
      <c r="DT408" s="126"/>
      <c r="DU408" s="126"/>
      <c r="DV408" s="126"/>
      <c r="DW408" s="28"/>
      <c r="DX408" s="29">
        <v>122.9589</v>
      </c>
      <c r="DY408" s="27">
        <v>0.1</v>
      </c>
      <c r="DZ408" s="27">
        <f t="shared" ref="DZ408" si="2589">+DT408</f>
        <v>0</v>
      </c>
      <c r="EA408" s="27">
        <v>2.9700000000000001E-2</v>
      </c>
      <c r="EB408" s="27">
        <f t="shared" ref="EB408" si="2590">(DZ408+EA408)</f>
        <v>2.9700000000000001E-2</v>
      </c>
      <c r="EC408" s="27"/>
      <c r="ED408" s="29">
        <v>1129.1178</v>
      </c>
      <c r="EE408" s="27">
        <v>4.4999999999999998E-2</v>
      </c>
      <c r="EF408" s="27">
        <v>0</v>
      </c>
      <c r="EG408" s="27">
        <v>9.5999999999999992E-3</v>
      </c>
      <c r="EH408" s="27">
        <f t="shared" ref="EH408" si="2591">(EF408+EG408)</f>
        <v>9.5999999999999992E-3</v>
      </c>
      <c r="EI408" s="27"/>
      <c r="EJ408" s="127" t="s">
        <v>30</v>
      </c>
      <c r="EK408" s="127"/>
      <c r="EL408" s="127"/>
      <c r="EM408" s="127"/>
      <c r="EN408" s="127"/>
      <c r="EO408" s="121"/>
      <c r="EP408" s="29">
        <v>2.1040999999999999</v>
      </c>
      <c r="EQ408" s="27">
        <v>0</v>
      </c>
      <c r="ER408" s="27">
        <v>0</v>
      </c>
      <c r="ES408" s="27">
        <v>0.13389999999999999</v>
      </c>
      <c r="ET408" s="27">
        <f t="shared" ref="ET408" si="2592">ER408+ES408</f>
        <v>0.13389999999999999</v>
      </c>
      <c r="EU408" s="121"/>
      <c r="EV408" s="29">
        <f t="shared" ref="EV408" si="2593">BZ408+0.9205</f>
        <v>6.0492999999999997</v>
      </c>
      <c r="EW408" s="27">
        <v>0</v>
      </c>
      <c r="EX408" s="27">
        <v>0</v>
      </c>
      <c r="EY408" s="27">
        <v>9.9999999999999992E-2</v>
      </c>
      <c r="EZ408" s="27">
        <f t="shared" ref="EZ408" si="2594">EX408+EY408</f>
        <v>9.9999999999999992E-2</v>
      </c>
      <c r="FA408" s="121"/>
      <c r="FB408" s="29">
        <f t="shared" ref="FB408" si="2595">CF408+0.9205</f>
        <v>250.11780000000002</v>
      </c>
      <c r="FC408" s="27">
        <f t="shared" ref="FC408" si="2596">CG408</f>
        <v>7.1999999999999995E-2</v>
      </c>
      <c r="FD408" s="27">
        <v>0</v>
      </c>
      <c r="FE408" s="27">
        <v>1.32E-2</v>
      </c>
      <c r="FF408" s="27">
        <f t="shared" ref="FF408" si="2597">FD408+FE408</f>
        <v>1.32E-2</v>
      </c>
      <c r="FG408" s="121"/>
      <c r="FH408" s="29">
        <v>122.9589</v>
      </c>
      <c r="FI408" s="27">
        <v>0.1</v>
      </c>
      <c r="FJ408" s="27">
        <v>0</v>
      </c>
      <c r="FK408" s="27">
        <v>2.9700000000000001E-2</v>
      </c>
      <c r="FL408" s="27">
        <f t="shared" ref="FL408" si="2598">FJ408+FK408</f>
        <v>2.9700000000000001E-2</v>
      </c>
      <c r="FM408" s="121"/>
      <c r="FN408" s="32">
        <f t="shared" ref="FN408" si="2599">+C408</f>
        <v>4</v>
      </c>
      <c r="FO408" s="32">
        <f t="shared" ref="FO408" si="2600">+B408</f>
        <v>2024</v>
      </c>
    </row>
    <row r="409" spans="1:171" ht="15" x14ac:dyDescent="0.2">
      <c r="A409" s="51" t="str">
        <f t="shared" ref="A409" si="2601">CONCATENATE(C409,B409)</f>
        <v>52024</v>
      </c>
      <c r="B409" s="32">
        <v>2024</v>
      </c>
      <c r="C409" s="32">
        <f t="shared" si="2419"/>
        <v>5</v>
      </c>
      <c r="D409" s="27"/>
      <c r="E409" s="29">
        <v>0.55889999999999995</v>
      </c>
      <c r="F409" s="52">
        <v>0.2878</v>
      </c>
      <c r="G409" s="27">
        <v>0.1772</v>
      </c>
      <c r="H409" s="27">
        <f t="shared" ref="H409" si="2602">(F409+G409)</f>
        <v>0.46499999999999997</v>
      </c>
      <c r="I409" s="27"/>
      <c r="J409" s="29">
        <v>0.55889999999999995</v>
      </c>
      <c r="K409" s="27">
        <f t="shared" ref="K409" si="2603">+F409</f>
        <v>0.2878</v>
      </c>
      <c r="L409" s="27">
        <f t="shared" ref="L409" si="2604">G409</f>
        <v>0.1772</v>
      </c>
      <c r="M409" s="27">
        <f t="shared" ref="M409" si="2605">(K409+L409)</f>
        <v>0.46499999999999997</v>
      </c>
      <c r="N409" s="27"/>
      <c r="O409" s="29">
        <v>0.98629999999999995</v>
      </c>
      <c r="P409" s="27">
        <f t="shared" ref="P409" si="2606">+F409</f>
        <v>0.2878</v>
      </c>
      <c r="Q409" s="27">
        <v>0.16170000000000001</v>
      </c>
      <c r="R409" s="27">
        <f t="shared" ref="R409" si="2607">(P409+Q409)</f>
        <v>0.44950000000000001</v>
      </c>
      <c r="S409" s="27"/>
      <c r="T409" s="29">
        <v>4.9314999999999998</v>
      </c>
      <c r="U409" s="27">
        <f t="shared" ref="U409" si="2608">+P409</f>
        <v>0.2878</v>
      </c>
      <c r="V409" s="27">
        <v>0.1278</v>
      </c>
      <c r="W409" s="27">
        <f t="shared" ref="W409" si="2609">(U409+V409)</f>
        <v>0.41559999999999997</v>
      </c>
      <c r="X409" s="27"/>
      <c r="Y409" s="29">
        <v>21.5671</v>
      </c>
      <c r="Z409" s="27">
        <v>0.14749999999999999</v>
      </c>
      <c r="AA409" s="27">
        <f t="shared" ref="AA409" si="2610">+U409</f>
        <v>0.2878</v>
      </c>
      <c r="AB409" s="27">
        <v>7.6499999999999999E-2</v>
      </c>
      <c r="AC409" s="27">
        <f t="shared" ref="AC409" si="2611">(AA409+AB409)</f>
        <v>0.36430000000000001</v>
      </c>
      <c r="AD409" s="27"/>
      <c r="AE409" s="29">
        <v>5.1288</v>
      </c>
      <c r="AF409" s="52">
        <v>0.2878</v>
      </c>
      <c r="AG409" s="27">
        <v>0.12709999999999999</v>
      </c>
      <c r="AH409" s="27">
        <f t="shared" ref="AH409" si="2612">(AF409+AG409)</f>
        <v>0.41489999999999999</v>
      </c>
      <c r="AI409" s="27"/>
      <c r="AJ409" s="27">
        <v>0.69730000000000003</v>
      </c>
      <c r="AK409" s="27">
        <f t="shared" ref="AK409" si="2613">AF409</f>
        <v>0.2878</v>
      </c>
      <c r="AL409" s="27">
        <v>0.29900000000000004</v>
      </c>
      <c r="AM409" s="27">
        <f t="shared" ref="AM409" si="2614">(AK409+AL409)</f>
        <v>0.58679999999999999</v>
      </c>
      <c r="AN409" s="27"/>
      <c r="AO409" s="27"/>
      <c r="AP409" s="107" t="s">
        <v>55</v>
      </c>
      <c r="AQ409" s="27">
        <f t="shared" ref="AQ409" si="2615">AK409</f>
        <v>0.2878</v>
      </c>
      <c r="AR409" s="27">
        <v>0.25080000000000002</v>
      </c>
      <c r="AS409" s="27">
        <f t="shared" ref="AS409" si="2616">(AQ409+AR409)</f>
        <v>0.53859999999999997</v>
      </c>
      <c r="AT409" s="27"/>
      <c r="AU409" s="27"/>
      <c r="AV409" s="107" t="s">
        <v>55</v>
      </c>
      <c r="AW409" s="27">
        <f t="shared" ref="AW409" si="2617">AQ409</f>
        <v>0.2878</v>
      </c>
      <c r="AX409" s="27">
        <v>0.17649999999999999</v>
      </c>
      <c r="AY409" s="27">
        <f t="shared" ref="AY409" si="2618">(AW409+AX409)</f>
        <v>0.46429999999999999</v>
      </c>
      <c r="AZ409" s="27"/>
      <c r="BA409" s="27"/>
      <c r="BB409" s="29">
        <v>21.5671</v>
      </c>
      <c r="BC409" s="27">
        <f t="shared" ref="BC409" si="2619">Z409</f>
        <v>0.14749999999999999</v>
      </c>
      <c r="BD409" s="27">
        <f t="shared" ref="BD409" si="2620">+AF409</f>
        <v>0.2878</v>
      </c>
      <c r="BE409" s="27">
        <v>7.5799999999999992E-2</v>
      </c>
      <c r="BF409" s="27">
        <f t="shared" ref="BF409" si="2621">(BD409+BE409)</f>
        <v>0.36359999999999998</v>
      </c>
      <c r="BG409" s="27"/>
      <c r="BH409" s="29">
        <v>122.0384</v>
      </c>
      <c r="BI409" s="27">
        <v>0.1</v>
      </c>
      <c r="BJ409" s="27">
        <f t="shared" ref="BJ409" si="2622">+BD409</f>
        <v>0.2878</v>
      </c>
      <c r="BK409" s="27">
        <v>5.6799999999999996E-2</v>
      </c>
      <c r="BL409" s="27">
        <f t="shared" ref="BL409" si="2623">(BJ409+BK409)</f>
        <v>0.34460000000000002</v>
      </c>
      <c r="BM409" s="27"/>
      <c r="BN409" s="29">
        <v>1128.1973</v>
      </c>
      <c r="BO409" s="27">
        <v>4.4999999999999998E-2</v>
      </c>
      <c r="BP409" s="27">
        <f t="shared" ref="BP409" si="2624">AF409</f>
        <v>0.2878</v>
      </c>
      <c r="BQ409" s="27">
        <v>3.6700000000000003E-2</v>
      </c>
      <c r="BR409" s="27">
        <f t="shared" ref="BR409" si="2625">BP409+BQ409</f>
        <v>0.32450000000000001</v>
      </c>
      <c r="BS409" s="27"/>
      <c r="BT409" s="127" t="s">
        <v>30</v>
      </c>
      <c r="BU409" s="127"/>
      <c r="BV409" s="127"/>
      <c r="BW409" s="127"/>
      <c r="BX409" s="127"/>
      <c r="BY409" s="122"/>
      <c r="BZ409" s="29">
        <v>5.1288</v>
      </c>
      <c r="CA409" s="27">
        <v>0</v>
      </c>
      <c r="CB409" s="27">
        <f t="shared" ref="CB409" si="2626">+BJ409</f>
        <v>0.2878</v>
      </c>
      <c r="CC409" s="27">
        <v>0.12709999999999999</v>
      </c>
      <c r="CD409" s="27">
        <f t="shared" ref="CD409" si="2627">CB409+CC409</f>
        <v>0.41489999999999999</v>
      </c>
      <c r="CE409" s="28"/>
      <c r="CF409" s="29">
        <v>249.19730000000001</v>
      </c>
      <c r="CG409" s="27">
        <v>7.1999999999999995E-2</v>
      </c>
      <c r="CH409" s="27">
        <f t="shared" ref="CH409" si="2628">CB409</f>
        <v>0.2878</v>
      </c>
      <c r="CI409" s="27">
        <v>1.9800000000000002E-2</v>
      </c>
      <c r="CJ409" s="27">
        <f t="shared" ref="CJ409" si="2629">CH409+CI409</f>
        <v>0.30759999999999998</v>
      </c>
      <c r="CK409" s="28"/>
      <c r="CL409" s="126" t="s">
        <v>44</v>
      </c>
      <c r="CM409" s="126"/>
      <c r="CN409" s="126"/>
      <c r="CO409" s="126"/>
      <c r="CP409" s="81"/>
      <c r="CQ409" s="29">
        <v>2.1040999999999999</v>
      </c>
      <c r="CR409" s="27">
        <f t="shared" ref="CR409" si="2630">+CM409</f>
        <v>0</v>
      </c>
      <c r="CS409" s="27">
        <v>0.13389999999999999</v>
      </c>
      <c r="CT409" s="27">
        <f t="shared" ref="CT409" si="2631">(CR409+CS409)</f>
        <v>0.13389999999999999</v>
      </c>
      <c r="CU409" s="28"/>
      <c r="CV409" s="126" t="s">
        <v>44</v>
      </c>
      <c r="CW409" s="126"/>
      <c r="CX409" s="126"/>
      <c r="CY409" s="126"/>
      <c r="CZ409" s="28"/>
      <c r="DA409" s="29">
        <v>6.0492999999999997</v>
      </c>
      <c r="DB409" s="27">
        <f t="shared" ref="DB409" si="2632">+CW409</f>
        <v>0</v>
      </c>
      <c r="DC409" s="29">
        <v>9.9999999999999992E-2</v>
      </c>
      <c r="DD409" s="27">
        <f t="shared" ref="DD409" si="2633">(DB409+DC409)</f>
        <v>9.9999999999999992E-2</v>
      </c>
      <c r="DE409" s="27"/>
      <c r="DF409" s="126" t="s">
        <v>44</v>
      </c>
      <c r="DG409" s="126"/>
      <c r="DH409" s="126"/>
      <c r="DI409" s="126"/>
      <c r="DJ409" s="126"/>
      <c r="DK409" s="28"/>
      <c r="DL409" s="29">
        <v>22.4876</v>
      </c>
      <c r="DM409" s="27">
        <f t="shared" si="2151"/>
        <v>0</v>
      </c>
      <c r="DN409" s="27">
        <f t="shared" ref="DN409" si="2634">+DH409</f>
        <v>0</v>
      </c>
      <c r="DO409" s="27">
        <v>4.87E-2</v>
      </c>
      <c r="DP409" s="27">
        <f t="shared" ref="DP409" si="2635">(DN409+DO409)</f>
        <v>4.87E-2</v>
      </c>
      <c r="DQ409" s="27"/>
      <c r="DR409" s="126" t="s">
        <v>44</v>
      </c>
      <c r="DS409" s="126"/>
      <c r="DT409" s="126"/>
      <c r="DU409" s="126"/>
      <c r="DV409" s="126"/>
      <c r="DW409" s="28"/>
      <c r="DX409" s="29">
        <v>122.9589</v>
      </c>
      <c r="DY409" s="27">
        <v>0.1</v>
      </c>
      <c r="DZ409" s="27">
        <f t="shared" ref="DZ409" si="2636">+DT409</f>
        <v>0</v>
      </c>
      <c r="EA409" s="27">
        <v>2.9700000000000001E-2</v>
      </c>
      <c r="EB409" s="27">
        <f t="shared" ref="EB409" si="2637">(DZ409+EA409)</f>
        <v>2.9700000000000001E-2</v>
      </c>
      <c r="EC409" s="27"/>
      <c r="ED409" s="29">
        <v>1129.1178</v>
      </c>
      <c r="EE409" s="27">
        <v>4.4999999999999998E-2</v>
      </c>
      <c r="EF409" s="27">
        <v>0</v>
      </c>
      <c r="EG409" s="27">
        <v>9.5999999999999992E-3</v>
      </c>
      <c r="EH409" s="27">
        <f t="shared" ref="EH409" si="2638">(EF409+EG409)</f>
        <v>9.5999999999999992E-3</v>
      </c>
      <c r="EI409" s="27"/>
      <c r="EJ409" s="127" t="s">
        <v>30</v>
      </c>
      <c r="EK409" s="127"/>
      <c r="EL409" s="127"/>
      <c r="EM409" s="127"/>
      <c r="EN409" s="127"/>
      <c r="EO409" s="122"/>
      <c r="EP409" s="29">
        <v>2.1040999999999999</v>
      </c>
      <c r="EQ409" s="27">
        <v>0</v>
      </c>
      <c r="ER409" s="27">
        <v>0</v>
      </c>
      <c r="ES409" s="27">
        <v>0.13389999999999999</v>
      </c>
      <c r="ET409" s="27">
        <f t="shared" ref="ET409" si="2639">ER409+ES409</f>
        <v>0.13389999999999999</v>
      </c>
      <c r="EU409" s="122"/>
      <c r="EV409" s="29">
        <f t="shared" ref="EV409" si="2640">BZ409+0.9205</f>
        <v>6.0492999999999997</v>
      </c>
      <c r="EW409" s="27">
        <v>0</v>
      </c>
      <c r="EX409" s="27">
        <v>0</v>
      </c>
      <c r="EY409" s="27">
        <v>9.9999999999999992E-2</v>
      </c>
      <c r="EZ409" s="27">
        <f t="shared" ref="EZ409" si="2641">EX409+EY409</f>
        <v>9.9999999999999992E-2</v>
      </c>
      <c r="FA409" s="122"/>
      <c r="FB409" s="29">
        <f t="shared" ref="FB409" si="2642">CF409+0.9205</f>
        <v>250.11780000000002</v>
      </c>
      <c r="FC409" s="27">
        <f t="shared" ref="FC409" si="2643">CG409</f>
        <v>7.1999999999999995E-2</v>
      </c>
      <c r="FD409" s="27">
        <v>0</v>
      </c>
      <c r="FE409" s="27">
        <v>1.32E-2</v>
      </c>
      <c r="FF409" s="27">
        <f t="shared" ref="FF409" si="2644">FD409+FE409</f>
        <v>1.32E-2</v>
      </c>
      <c r="FG409" s="122"/>
      <c r="FH409" s="29">
        <v>122.9589</v>
      </c>
      <c r="FI409" s="27">
        <v>0.1</v>
      </c>
      <c r="FJ409" s="27">
        <v>0</v>
      </c>
      <c r="FK409" s="27">
        <v>2.9700000000000001E-2</v>
      </c>
      <c r="FL409" s="27">
        <f t="shared" ref="FL409" si="2645">FJ409+FK409</f>
        <v>2.9700000000000001E-2</v>
      </c>
      <c r="FM409" s="122"/>
      <c r="FN409" s="32">
        <f t="shared" ref="FN409" si="2646">+C409</f>
        <v>5</v>
      </c>
      <c r="FO409" s="32">
        <f t="shared" ref="FO409" si="2647">+B409</f>
        <v>2024</v>
      </c>
    </row>
    <row r="410" spans="1:171" ht="15" x14ac:dyDescent="0.2">
      <c r="A410" s="51" t="str">
        <f t="shared" ref="A410" si="2648">CONCATENATE(C410,B410)</f>
        <v>62024</v>
      </c>
      <c r="B410" s="32">
        <v>2024</v>
      </c>
      <c r="C410" s="32">
        <f t="shared" si="2419"/>
        <v>6</v>
      </c>
      <c r="D410" s="27"/>
      <c r="E410" s="29">
        <v>0.55889999999999995</v>
      </c>
      <c r="F410" s="52">
        <v>0.3861</v>
      </c>
      <c r="G410" s="27">
        <v>0.1772</v>
      </c>
      <c r="H410" s="27">
        <f t="shared" ref="H410" si="2649">(F410+G410)</f>
        <v>0.56330000000000002</v>
      </c>
      <c r="I410" s="27"/>
      <c r="J410" s="29">
        <v>0.55889999999999995</v>
      </c>
      <c r="K410" s="27">
        <f t="shared" ref="K410" si="2650">+F410</f>
        <v>0.3861</v>
      </c>
      <c r="L410" s="27">
        <f t="shared" ref="L410" si="2651">G410</f>
        <v>0.1772</v>
      </c>
      <c r="M410" s="27">
        <f t="shared" ref="M410" si="2652">(K410+L410)</f>
        <v>0.56330000000000002</v>
      </c>
      <c r="N410" s="27"/>
      <c r="O410" s="29">
        <v>0.98629999999999995</v>
      </c>
      <c r="P410" s="27">
        <f t="shared" ref="P410" si="2653">+F410</f>
        <v>0.3861</v>
      </c>
      <c r="Q410" s="27">
        <v>0.16170000000000001</v>
      </c>
      <c r="R410" s="27">
        <f t="shared" ref="R410" si="2654">(P410+Q410)</f>
        <v>0.54780000000000006</v>
      </c>
      <c r="S410" s="27"/>
      <c r="T410" s="29">
        <v>4.9314999999999998</v>
      </c>
      <c r="U410" s="27">
        <f t="shared" ref="U410" si="2655">+P410</f>
        <v>0.3861</v>
      </c>
      <c r="V410" s="27">
        <v>0.1278</v>
      </c>
      <c r="W410" s="27">
        <f t="shared" ref="W410" si="2656">(U410+V410)</f>
        <v>0.51390000000000002</v>
      </c>
      <c r="X410" s="27"/>
      <c r="Y410" s="29">
        <v>21.5671</v>
      </c>
      <c r="Z410" s="27">
        <v>0.14749999999999999</v>
      </c>
      <c r="AA410" s="27">
        <f t="shared" ref="AA410" si="2657">+U410</f>
        <v>0.3861</v>
      </c>
      <c r="AB410" s="27">
        <v>7.6499999999999999E-2</v>
      </c>
      <c r="AC410" s="27">
        <f t="shared" ref="AC410" si="2658">(AA410+AB410)</f>
        <v>0.46260000000000001</v>
      </c>
      <c r="AD410" s="27"/>
      <c r="AE410" s="29">
        <v>5.1288</v>
      </c>
      <c r="AF410" s="52">
        <v>0.3861</v>
      </c>
      <c r="AG410" s="27">
        <v>0.12709999999999999</v>
      </c>
      <c r="AH410" s="27">
        <f t="shared" ref="AH410" si="2659">(AF410+AG410)</f>
        <v>0.51319999999999999</v>
      </c>
      <c r="AI410" s="27"/>
      <c r="AJ410" s="27">
        <v>0.69730000000000003</v>
      </c>
      <c r="AK410" s="27">
        <f t="shared" ref="AK410" si="2660">AF410</f>
        <v>0.3861</v>
      </c>
      <c r="AL410" s="27">
        <v>0.29900000000000004</v>
      </c>
      <c r="AM410" s="27">
        <f t="shared" ref="AM410" si="2661">(AK410+AL410)</f>
        <v>0.68510000000000004</v>
      </c>
      <c r="AN410" s="27"/>
      <c r="AO410" s="27"/>
      <c r="AP410" s="107" t="s">
        <v>55</v>
      </c>
      <c r="AQ410" s="27">
        <f t="shared" ref="AQ410" si="2662">AK410</f>
        <v>0.3861</v>
      </c>
      <c r="AR410" s="27">
        <v>0.25080000000000002</v>
      </c>
      <c r="AS410" s="27">
        <f t="shared" ref="AS410" si="2663">(AQ410+AR410)</f>
        <v>0.63690000000000002</v>
      </c>
      <c r="AT410" s="27"/>
      <c r="AU410" s="27"/>
      <c r="AV410" s="107" t="s">
        <v>55</v>
      </c>
      <c r="AW410" s="27">
        <f t="shared" ref="AW410" si="2664">AQ410</f>
        <v>0.3861</v>
      </c>
      <c r="AX410" s="27">
        <v>0.17649999999999999</v>
      </c>
      <c r="AY410" s="27">
        <f t="shared" ref="AY410" si="2665">(AW410+AX410)</f>
        <v>0.56259999999999999</v>
      </c>
      <c r="AZ410" s="27"/>
      <c r="BA410" s="27"/>
      <c r="BB410" s="29">
        <v>21.5671</v>
      </c>
      <c r="BC410" s="27">
        <f t="shared" ref="BC410" si="2666">Z410</f>
        <v>0.14749999999999999</v>
      </c>
      <c r="BD410" s="27">
        <f t="shared" ref="BD410" si="2667">+AF410</f>
        <v>0.3861</v>
      </c>
      <c r="BE410" s="27">
        <v>7.5799999999999992E-2</v>
      </c>
      <c r="BF410" s="27">
        <f t="shared" ref="BF410" si="2668">(BD410+BE410)</f>
        <v>0.46189999999999998</v>
      </c>
      <c r="BG410" s="27"/>
      <c r="BH410" s="29">
        <v>122.0384</v>
      </c>
      <c r="BI410" s="27">
        <v>0.1</v>
      </c>
      <c r="BJ410" s="27">
        <f t="shared" ref="BJ410" si="2669">+BD410</f>
        <v>0.3861</v>
      </c>
      <c r="BK410" s="27">
        <v>5.6799999999999996E-2</v>
      </c>
      <c r="BL410" s="27">
        <f t="shared" ref="BL410" si="2670">(BJ410+BK410)</f>
        <v>0.44290000000000002</v>
      </c>
      <c r="BM410" s="27"/>
      <c r="BN410" s="29">
        <v>1128.1973</v>
      </c>
      <c r="BO410" s="27">
        <v>4.4999999999999998E-2</v>
      </c>
      <c r="BP410" s="27">
        <f t="shared" ref="BP410" si="2671">AF410</f>
        <v>0.3861</v>
      </c>
      <c r="BQ410" s="27">
        <v>3.6700000000000003E-2</v>
      </c>
      <c r="BR410" s="27">
        <f t="shared" ref="BR410" si="2672">BP410+BQ410</f>
        <v>0.42280000000000001</v>
      </c>
      <c r="BS410" s="27"/>
      <c r="BT410" s="127" t="s">
        <v>30</v>
      </c>
      <c r="BU410" s="127"/>
      <c r="BV410" s="127"/>
      <c r="BW410" s="127"/>
      <c r="BX410" s="127"/>
      <c r="BY410" s="123"/>
      <c r="BZ410" s="29">
        <v>5.1288</v>
      </c>
      <c r="CA410" s="27">
        <v>0</v>
      </c>
      <c r="CB410" s="27">
        <f t="shared" ref="CB410" si="2673">+BJ410</f>
        <v>0.3861</v>
      </c>
      <c r="CC410" s="27">
        <v>0.12709999999999999</v>
      </c>
      <c r="CD410" s="27">
        <f t="shared" ref="CD410" si="2674">CB410+CC410</f>
        <v>0.51319999999999999</v>
      </c>
      <c r="CE410" s="28"/>
      <c r="CF410" s="29">
        <v>249.19730000000001</v>
      </c>
      <c r="CG410" s="27">
        <v>7.1999999999999995E-2</v>
      </c>
      <c r="CH410" s="27">
        <f t="shared" ref="CH410" si="2675">CB410</f>
        <v>0.3861</v>
      </c>
      <c r="CI410" s="27">
        <v>1.9800000000000002E-2</v>
      </c>
      <c r="CJ410" s="27">
        <f t="shared" ref="CJ410" si="2676">CH410+CI410</f>
        <v>0.40589999999999998</v>
      </c>
      <c r="CK410" s="28"/>
      <c r="CL410" s="126" t="s">
        <v>44</v>
      </c>
      <c r="CM410" s="126"/>
      <c r="CN410" s="126"/>
      <c r="CO410" s="126"/>
      <c r="CP410" s="81"/>
      <c r="CQ410" s="29">
        <v>2.1040999999999999</v>
      </c>
      <c r="CR410" s="27">
        <f t="shared" ref="CR410" si="2677">+CM410</f>
        <v>0</v>
      </c>
      <c r="CS410" s="27">
        <v>0.13389999999999999</v>
      </c>
      <c r="CT410" s="27">
        <f t="shared" ref="CT410" si="2678">(CR410+CS410)</f>
        <v>0.13389999999999999</v>
      </c>
      <c r="CU410" s="28"/>
      <c r="CV410" s="126" t="s">
        <v>44</v>
      </c>
      <c r="CW410" s="126"/>
      <c r="CX410" s="126"/>
      <c r="CY410" s="126"/>
      <c r="CZ410" s="28"/>
      <c r="DA410" s="29">
        <v>6.0492999999999997</v>
      </c>
      <c r="DB410" s="27">
        <f t="shared" ref="DB410" si="2679">+CW410</f>
        <v>0</v>
      </c>
      <c r="DC410" s="29">
        <v>9.9999999999999992E-2</v>
      </c>
      <c r="DD410" s="27">
        <f t="shared" ref="DD410" si="2680">(DB410+DC410)</f>
        <v>9.9999999999999992E-2</v>
      </c>
      <c r="DE410" s="27"/>
      <c r="DF410" s="126" t="s">
        <v>44</v>
      </c>
      <c r="DG410" s="126"/>
      <c r="DH410" s="126"/>
      <c r="DI410" s="126"/>
      <c r="DJ410" s="126"/>
      <c r="DK410" s="28"/>
      <c r="DL410" s="29">
        <v>22.4876</v>
      </c>
      <c r="DM410" s="27">
        <f t="shared" si="2151"/>
        <v>0</v>
      </c>
      <c r="DN410" s="27">
        <f t="shared" ref="DN410" si="2681">+DH410</f>
        <v>0</v>
      </c>
      <c r="DO410" s="27">
        <v>4.87E-2</v>
      </c>
      <c r="DP410" s="27">
        <f t="shared" ref="DP410" si="2682">(DN410+DO410)</f>
        <v>4.87E-2</v>
      </c>
      <c r="DQ410" s="27"/>
      <c r="DR410" s="126" t="s">
        <v>44</v>
      </c>
      <c r="DS410" s="126"/>
      <c r="DT410" s="126"/>
      <c r="DU410" s="126"/>
      <c r="DV410" s="126"/>
      <c r="DW410" s="28"/>
      <c r="DX410" s="29">
        <v>122.9589</v>
      </c>
      <c r="DY410" s="27">
        <v>0.1</v>
      </c>
      <c r="DZ410" s="27">
        <f t="shared" ref="DZ410" si="2683">+DT410</f>
        <v>0</v>
      </c>
      <c r="EA410" s="27">
        <v>2.9700000000000001E-2</v>
      </c>
      <c r="EB410" s="27">
        <f t="shared" ref="EB410" si="2684">(DZ410+EA410)</f>
        <v>2.9700000000000001E-2</v>
      </c>
      <c r="EC410" s="27"/>
      <c r="ED410" s="29">
        <v>1129.1178</v>
      </c>
      <c r="EE410" s="27">
        <v>4.4999999999999998E-2</v>
      </c>
      <c r="EF410" s="27">
        <v>0</v>
      </c>
      <c r="EG410" s="27">
        <v>9.5999999999999992E-3</v>
      </c>
      <c r="EH410" s="27">
        <f t="shared" ref="EH410" si="2685">(EF410+EG410)</f>
        <v>9.5999999999999992E-3</v>
      </c>
      <c r="EI410" s="27"/>
      <c r="EJ410" s="127" t="s">
        <v>30</v>
      </c>
      <c r="EK410" s="127"/>
      <c r="EL410" s="127"/>
      <c r="EM410" s="127"/>
      <c r="EN410" s="127"/>
      <c r="EO410" s="123"/>
      <c r="EP410" s="29">
        <v>2.1040999999999999</v>
      </c>
      <c r="EQ410" s="27">
        <v>0</v>
      </c>
      <c r="ER410" s="27">
        <v>0</v>
      </c>
      <c r="ES410" s="27">
        <v>0.13389999999999999</v>
      </c>
      <c r="ET410" s="27">
        <f t="shared" ref="ET410" si="2686">ER410+ES410</f>
        <v>0.13389999999999999</v>
      </c>
      <c r="EU410" s="123"/>
      <c r="EV410" s="29">
        <f t="shared" ref="EV410" si="2687">BZ410+0.9205</f>
        <v>6.0492999999999997</v>
      </c>
      <c r="EW410" s="27">
        <v>0</v>
      </c>
      <c r="EX410" s="27">
        <v>0</v>
      </c>
      <c r="EY410" s="27">
        <v>9.9999999999999992E-2</v>
      </c>
      <c r="EZ410" s="27">
        <f t="shared" ref="EZ410" si="2688">EX410+EY410</f>
        <v>9.9999999999999992E-2</v>
      </c>
      <c r="FA410" s="123"/>
      <c r="FB410" s="29">
        <f t="shared" ref="FB410" si="2689">CF410+0.9205</f>
        <v>250.11780000000002</v>
      </c>
      <c r="FC410" s="27">
        <f t="shared" ref="FC410" si="2690">CG410</f>
        <v>7.1999999999999995E-2</v>
      </c>
      <c r="FD410" s="27">
        <v>0</v>
      </c>
      <c r="FE410" s="27">
        <v>1.32E-2</v>
      </c>
      <c r="FF410" s="27">
        <f t="shared" ref="FF410" si="2691">FD410+FE410</f>
        <v>1.32E-2</v>
      </c>
      <c r="FG410" s="123"/>
      <c r="FH410" s="29">
        <v>122.9589</v>
      </c>
      <c r="FI410" s="27">
        <v>0.1</v>
      </c>
      <c r="FJ410" s="27">
        <v>0</v>
      </c>
      <c r="FK410" s="27">
        <v>2.9700000000000001E-2</v>
      </c>
      <c r="FL410" s="27">
        <f t="shared" ref="FL410" si="2692">FJ410+FK410</f>
        <v>2.9700000000000001E-2</v>
      </c>
      <c r="FM410" s="123"/>
      <c r="FN410" s="32">
        <f t="shared" ref="FN410" si="2693">+C410</f>
        <v>6</v>
      </c>
      <c r="FO410" s="32">
        <f t="shared" ref="FO410" si="2694">+B410</f>
        <v>2024</v>
      </c>
    </row>
    <row r="411" spans="1:171" ht="15" x14ac:dyDescent="0.2">
      <c r="A411" s="51" t="str">
        <f t="shared" ref="A411" si="2695">CONCATENATE(C411,B411)</f>
        <v>72024</v>
      </c>
      <c r="B411" s="32">
        <v>2024</v>
      </c>
      <c r="C411" s="32">
        <f t="shared" si="2419"/>
        <v>7</v>
      </c>
      <c r="D411" s="27"/>
      <c r="E411" s="29">
        <v>0.55889999999999995</v>
      </c>
      <c r="F411" s="52">
        <v>0.29310000000000003</v>
      </c>
      <c r="G411" s="27">
        <v>0.1772</v>
      </c>
      <c r="H411" s="27">
        <f t="shared" ref="H411" si="2696">(F411+G411)</f>
        <v>0.47030000000000005</v>
      </c>
      <c r="I411" s="27"/>
      <c r="J411" s="29">
        <v>0.55889999999999995</v>
      </c>
      <c r="K411" s="27">
        <f t="shared" ref="K411" si="2697">+F411</f>
        <v>0.29310000000000003</v>
      </c>
      <c r="L411" s="27">
        <f t="shared" ref="L411" si="2698">G411</f>
        <v>0.1772</v>
      </c>
      <c r="M411" s="27">
        <f t="shared" ref="M411" si="2699">(K411+L411)</f>
        <v>0.47030000000000005</v>
      </c>
      <c r="N411" s="27"/>
      <c r="O411" s="29">
        <v>0.98629999999999995</v>
      </c>
      <c r="P411" s="27">
        <f t="shared" ref="P411" si="2700">+F411</f>
        <v>0.29310000000000003</v>
      </c>
      <c r="Q411" s="27">
        <v>0.16170000000000001</v>
      </c>
      <c r="R411" s="27">
        <f t="shared" ref="R411" si="2701">(P411+Q411)</f>
        <v>0.45480000000000004</v>
      </c>
      <c r="S411" s="27"/>
      <c r="T411" s="29">
        <v>4.9314999999999998</v>
      </c>
      <c r="U411" s="27">
        <f t="shared" ref="U411" si="2702">+P411</f>
        <v>0.29310000000000003</v>
      </c>
      <c r="V411" s="27">
        <v>0.1278</v>
      </c>
      <c r="W411" s="27">
        <f t="shared" ref="W411" si="2703">(U411+V411)</f>
        <v>0.42090000000000005</v>
      </c>
      <c r="X411" s="27"/>
      <c r="Y411" s="29">
        <v>21.5671</v>
      </c>
      <c r="Z411" s="27">
        <v>0.14749999999999999</v>
      </c>
      <c r="AA411" s="27">
        <f t="shared" ref="AA411" si="2704">+U411</f>
        <v>0.29310000000000003</v>
      </c>
      <c r="AB411" s="27">
        <v>7.6499999999999999E-2</v>
      </c>
      <c r="AC411" s="27">
        <f t="shared" ref="AC411" si="2705">(AA411+AB411)</f>
        <v>0.36960000000000004</v>
      </c>
      <c r="AD411" s="27"/>
      <c r="AE411" s="29">
        <v>5.1288</v>
      </c>
      <c r="AF411" s="52">
        <v>0.29310000000000003</v>
      </c>
      <c r="AG411" s="27">
        <v>0.12709999999999999</v>
      </c>
      <c r="AH411" s="27">
        <f t="shared" ref="AH411" si="2706">(AF411+AG411)</f>
        <v>0.42020000000000002</v>
      </c>
      <c r="AI411" s="27"/>
      <c r="AJ411" s="27">
        <v>0.69730000000000003</v>
      </c>
      <c r="AK411" s="27">
        <f t="shared" ref="AK411" si="2707">AF411</f>
        <v>0.29310000000000003</v>
      </c>
      <c r="AL411" s="27">
        <v>0.29900000000000004</v>
      </c>
      <c r="AM411" s="27">
        <f t="shared" ref="AM411" si="2708">(AK411+AL411)</f>
        <v>0.59210000000000007</v>
      </c>
      <c r="AN411" s="27"/>
      <c r="AO411" s="27"/>
      <c r="AP411" s="107" t="s">
        <v>55</v>
      </c>
      <c r="AQ411" s="27">
        <f t="shared" ref="AQ411" si="2709">AK411</f>
        <v>0.29310000000000003</v>
      </c>
      <c r="AR411" s="27">
        <v>0.25080000000000002</v>
      </c>
      <c r="AS411" s="27">
        <f t="shared" ref="AS411" si="2710">(AQ411+AR411)</f>
        <v>0.54390000000000005</v>
      </c>
      <c r="AT411" s="27"/>
      <c r="AU411" s="27"/>
      <c r="AV411" s="107" t="s">
        <v>55</v>
      </c>
      <c r="AW411" s="27">
        <f t="shared" ref="AW411" si="2711">AQ411</f>
        <v>0.29310000000000003</v>
      </c>
      <c r="AX411" s="27">
        <v>0.17649999999999999</v>
      </c>
      <c r="AY411" s="27">
        <f t="shared" ref="AY411" si="2712">(AW411+AX411)</f>
        <v>0.46960000000000002</v>
      </c>
      <c r="AZ411" s="27"/>
      <c r="BA411" s="27"/>
      <c r="BB411" s="29">
        <v>21.5671</v>
      </c>
      <c r="BC411" s="27">
        <f t="shared" ref="BC411" si="2713">Z411</f>
        <v>0.14749999999999999</v>
      </c>
      <c r="BD411" s="27">
        <f t="shared" ref="BD411" si="2714">+AF411</f>
        <v>0.29310000000000003</v>
      </c>
      <c r="BE411" s="27">
        <v>7.5799999999999992E-2</v>
      </c>
      <c r="BF411" s="27">
        <f t="shared" ref="BF411" si="2715">(BD411+BE411)</f>
        <v>0.36890000000000001</v>
      </c>
      <c r="BG411" s="27"/>
      <c r="BH411" s="29">
        <v>122.0384</v>
      </c>
      <c r="BI411" s="27">
        <v>0.1</v>
      </c>
      <c r="BJ411" s="27">
        <f t="shared" ref="BJ411" si="2716">+BD411</f>
        <v>0.29310000000000003</v>
      </c>
      <c r="BK411" s="27">
        <v>5.6799999999999996E-2</v>
      </c>
      <c r="BL411" s="27">
        <f t="shared" ref="BL411" si="2717">(BJ411+BK411)</f>
        <v>0.34990000000000004</v>
      </c>
      <c r="BM411" s="27"/>
      <c r="BN411" s="29">
        <v>1128.1973</v>
      </c>
      <c r="BO411" s="27">
        <v>4.4999999999999998E-2</v>
      </c>
      <c r="BP411" s="27">
        <f t="shared" ref="BP411" si="2718">AF411</f>
        <v>0.29310000000000003</v>
      </c>
      <c r="BQ411" s="27">
        <v>3.6700000000000003E-2</v>
      </c>
      <c r="BR411" s="27">
        <f t="shared" ref="BR411" si="2719">BP411+BQ411</f>
        <v>0.32980000000000004</v>
      </c>
      <c r="BS411" s="27"/>
      <c r="BT411" s="127" t="s">
        <v>30</v>
      </c>
      <c r="BU411" s="127"/>
      <c r="BV411" s="127"/>
      <c r="BW411" s="127"/>
      <c r="BX411" s="127"/>
      <c r="BY411" s="124"/>
      <c r="BZ411" s="29">
        <v>5.1288</v>
      </c>
      <c r="CA411" s="27">
        <v>0</v>
      </c>
      <c r="CB411" s="27">
        <f t="shared" ref="CB411" si="2720">+BJ411</f>
        <v>0.29310000000000003</v>
      </c>
      <c r="CC411" s="27">
        <v>0.12709999999999999</v>
      </c>
      <c r="CD411" s="27">
        <f t="shared" ref="CD411" si="2721">CB411+CC411</f>
        <v>0.42020000000000002</v>
      </c>
      <c r="CE411" s="28"/>
      <c r="CF411" s="29">
        <v>249.19730000000001</v>
      </c>
      <c r="CG411" s="27">
        <v>7.1999999999999995E-2</v>
      </c>
      <c r="CH411" s="27">
        <f t="shared" ref="CH411" si="2722">CB411</f>
        <v>0.29310000000000003</v>
      </c>
      <c r="CI411" s="27">
        <v>1.9800000000000002E-2</v>
      </c>
      <c r="CJ411" s="27">
        <f t="shared" ref="CJ411" si="2723">CH411+CI411</f>
        <v>0.31290000000000001</v>
      </c>
      <c r="CK411" s="28"/>
      <c r="CL411" s="126" t="s">
        <v>44</v>
      </c>
      <c r="CM411" s="126"/>
      <c r="CN411" s="126"/>
      <c r="CO411" s="126"/>
      <c r="CP411" s="81"/>
      <c r="CQ411" s="29">
        <v>2.1040999999999999</v>
      </c>
      <c r="CR411" s="27">
        <f t="shared" ref="CR411" si="2724">+CM411</f>
        <v>0</v>
      </c>
      <c r="CS411" s="27">
        <v>0.13389999999999999</v>
      </c>
      <c r="CT411" s="27">
        <f t="shared" ref="CT411" si="2725">(CR411+CS411)</f>
        <v>0.13389999999999999</v>
      </c>
      <c r="CU411" s="28"/>
      <c r="CV411" s="126" t="s">
        <v>44</v>
      </c>
      <c r="CW411" s="126"/>
      <c r="CX411" s="126"/>
      <c r="CY411" s="126"/>
      <c r="CZ411" s="28"/>
      <c r="DA411" s="29">
        <v>6.0492999999999997</v>
      </c>
      <c r="DB411" s="27">
        <f t="shared" ref="DB411" si="2726">+CW411</f>
        <v>0</v>
      </c>
      <c r="DC411" s="29">
        <v>9.9999999999999992E-2</v>
      </c>
      <c r="DD411" s="27">
        <f t="shared" ref="DD411" si="2727">(DB411+DC411)</f>
        <v>9.9999999999999992E-2</v>
      </c>
      <c r="DE411" s="27"/>
      <c r="DF411" s="126" t="s">
        <v>44</v>
      </c>
      <c r="DG411" s="126"/>
      <c r="DH411" s="126"/>
      <c r="DI411" s="126"/>
      <c r="DJ411" s="126"/>
      <c r="DK411" s="28"/>
      <c r="DL411" s="29">
        <v>22.4876</v>
      </c>
      <c r="DM411" s="27">
        <f t="shared" si="2151"/>
        <v>0.14749999999999999</v>
      </c>
      <c r="DN411" s="27">
        <f t="shared" ref="DN411" si="2728">+DH411</f>
        <v>0</v>
      </c>
      <c r="DO411" s="27">
        <v>4.87E-2</v>
      </c>
      <c r="DP411" s="27">
        <f t="shared" ref="DP411" si="2729">(DN411+DO411)</f>
        <v>4.87E-2</v>
      </c>
      <c r="DQ411" s="27"/>
      <c r="DR411" s="126" t="s">
        <v>44</v>
      </c>
      <c r="DS411" s="126"/>
      <c r="DT411" s="126"/>
      <c r="DU411" s="126"/>
      <c r="DV411" s="126"/>
      <c r="DW411" s="28"/>
      <c r="DX411" s="29">
        <v>122.9589</v>
      </c>
      <c r="DY411" s="27">
        <v>0.1</v>
      </c>
      <c r="DZ411" s="27">
        <f t="shared" ref="DZ411" si="2730">+DT411</f>
        <v>0</v>
      </c>
      <c r="EA411" s="27">
        <v>2.9700000000000001E-2</v>
      </c>
      <c r="EB411" s="27">
        <f t="shared" ref="EB411" si="2731">(DZ411+EA411)</f>
        <v>2.9700000000000001E-2</v>
      </c>
      <c r="EC411" s="27"/>
      <c r="ED411" s="29">
        <v>1129.1178</v>
      </c>
      <c r="EE411" s="27">
        <v>4.4999999999999998E-2</v>
      </c>
      <c r="EF411" s="27">
        <v>0</v>
      </c>
      <c r="EG411" s="27">
        <v>9.5999999999999992E-3</v>
      </c>
      <c r="EH411" s="27">
        <f t="shared" ref="EH411" si="2732">(EF411+EG411)</f>
        <v>9.5999999999999992E-3</v>
      </c>
      <c r="EI411" s="27"/>
      <c r="EJ411" s="127" t="s">
        <v>30</v>
      </c>
      <c r="EK411" s="127"/>
      <c r="EL411" s="127"/>
      <c r="EM411" s="127"/>
      <c r="EN411" s="127"/>
      <c r="EO411" s="124"/>
      <c r="EP411" s="29">
        <v>2.1040999999999999</v>
      </c>
      <c r="EQ411" s="27">
        <v>0</v>
      </c>
      <c r="ER411" s="27">
        <v>0</v>
      </c>
      <c r="ES411" s="27">
        <v>0.13389999999999999</v>
      </c>
      <c r="ET411" s="27">
        <f t="shared" ref="ET411" si="2733">ER411+ES411</f>
        <v>0.13389999999999999</v>
      </c>
      <c r="EU411" s="124"/>
      <c r="EV411" s="29">
        <f t="shared" ref="EV411" si="2734">BZ411+0.9205</f>
        <v>6.0492999999999997</v>
      </c>
      <c r="EW411" s="27">
        <v>0</v>
      </c>
      <c r="EX411" s="27">
        <v>0</v>
      </c>
      <c r="EY411" s="27">
        <v>9.9999999999999992E-2</v>
      </c>
      <c r="EZ411" s="27">
        <f t="shared" ref="EZ411" si="2735">EX411+EY411</f>
        <v>9.9999999999999992E-2</v>
      </c>
      <c r="FA411" s="124"/>
      <c r="FB411" s="29">
        <f t="shared" ref="FB411" si="2736">CF411+0.9205</f>
        <v>250.11780000000002</v>
      </c>
      <c r="FC411" s="27">
        <f t="shared" ref="FC411" si="2737">CG411</f>
        <v>7.1999999999999995E-2</v>
      </c>
      <c r="FD411" s="27">
        <v>0</v>
      </c>
      <c r="FE411" s="27">
        <v>1.32E-2</v>
      </c>
      <c r="FF411" s="27">
        <f t="shared" ref="FF411" si="2738">FD411+FE411</f>
        <v>1.32E-2</v>
      </c>
      <c r="FG411" s="124"/>
      <c r="FH411" s="29">
        <v>122.9589</v>
      </c>
      <c r="FI411" s="27">
        <v>0.1</v>
      </c>
      <c r="FJ411" s="27">
        <v>0</v>
      </c>
      <c r="FK411" s="27">
        <v>2.9700000000000001E-2</v>
      </c>
      <c r="FL411" s="27">
        <f t="shared" ref="FL411" si="2739">FJ411+FK411</f>
        <v>2.9700000000000001E-2</v>
      </c>
      <c r="FM411" s="124"/>
      <c r="FN411" s="32">
        <f t="shared" ref="FN411" si="2740">+C411</f>
        <v>7</v>
      </c>
      <c r="FO411" s="32">
        <f t="shared" ref="FO411" si="2741">+B411</f>
        <v>2024</v>
      </c>
    </row>
    <row r="412" spans="1:171" ht="15" x14ac:dyDescent="0.2">
      <c r="D412" s="4"/>
      <c r="F412" s="24"/>
      <c r="G412" s="24"/>
      <c r="H412" s="24"/>
      <c r="I412" s="24"/>
      <c r="K412" s="24"/>
      <c r="L412" s="24"/>
      <c r="M412" s="24"/>
      <c r="N412" s="24"/>
      <c r="P412" s="58"/>
      <c r="Q412" s="24"/>
      <c r="R412" s="24"/>
      <c r="S412" s="24"/>
      <c r="U412" s="24"/>
      <c r="V412" s="24"/>
      <c r="W412" s="24"/>
      <c r="X412" s="24"/>
      <c r="AA412" s="24"/>
      <c r="AB412" s="24"/>
      <c r="AC412" s="24"/>
      <c r="AD412" s="24"/>
      <c r="AE412" s="12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12"/>
      <c r="BC412" s="12"/>
      <c r="BD412" s="24"/>
      <c r="BE412" s="24"/>
      <c r="BF412" s="24"/>
      <c r="BG412" s="24"/>
      <c r="BH412" s="12"/>
      <c r="BI412" s="12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3"/>
      <c r="CA412" s="21"/>
      <c r="CB412" s="21"/>
      <c r="CC412" s="21"/>
      <c r="CD412" s="21"/>
      <c r="CE412" s="4"/>
      <c r="CF412" s="4"/>
      <c r="CG412" s="4"/>
      <c r="CH412" s="31"/>
      <c r="CI412" s="4"/>
      <c r="CJ412" s="4"/>
      <c r="CK412" s="4"/>
      <c r="CL412" s="12"/>
      <c r="CM412" s="4"/>
      <c r="CN412" s="4"/>
      <c r="CO412" s="4"/>
      <c r="CP412" s="4"/>
      <c r="CQ412" s="5"/>
      <c r="CR412" s="25"/>
      <c r="CS412" s="25"/>
      <c r="CT412" s="25"/>
      <c r="CU412" s="4"/>
      <c r="CV412" s="12"/>
      <c r="CW412" s="4"/>
      <c r="CX412" s="4"/>
      <c r="CY412" s="4"/>
      <c r="CZ412" s="4"/>
      <c r="DA412" s="5"/>
      <c r="DB412" s="25"/>
      <c r="DC412" s="22"/>
      <c r="DD412" s="25"/>
      <c r="DE412" s="25"/>
      <c r="DF412" s="17"/>
      <c r="DG412" s="17"/>
      <c r="DH412" s="25"/>
      <c r="DI412" s="25"/>
      <c r="DJ412" s="25"/>
      <c r="DK412" s="4"/>
      <c r="DL412" s="23"/>
      <c r="DM412" s="17"/>
      <c r="DN412" s="4"/>
      <c r="DO412" s="4"/>
      <c r="DP412" s="4"/>
      <c r="DQ412" s="4"/>
      <c r="DR412" s="23"/>
      <c r="DS412" s="17"/>
      <c r="DT412" s="4"/>
      <c r="DU412" s="24"/>
      <c r="DV412" s="4"/>
      <c r="DW412" s="4"/>
      <c r="DX412" s="12"/>
      <c r="DY412" s="17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17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</row>
    <row r="413" spans="1:171" x14ac:dyDescent="0.2">
      <c r="D413" s="4"/>
      <c r="F413" s="24"/>
      <c r="G413" s="24"/>
      <c r="H413" s="24"/>
      <c r="I413" s="24"/>
      <c r="K413" s="24"/>
      <c r="L413" s="24"/>
      <c r="M413" s="24"/>
      <c r="N413" s="24"/>
      <c r="P413" s="58"/>
      <c r="Q413" s="24"/>
      <c r="R413" s="24"/>
      <c r="S413" s="24"/>
      <c r="U413" s="24"/>
      <c r="V413" s="24"/>
      <c r="W413" s="24"/>
      <c r="X413" s="24"/>
      <c r="AA413" s="24"/>
      <c r="AB413" s="24"/>
      <c r="AC413" s="24"/>
      <c r="AD413" s="24"/>
      <c r="AE413" s="12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12"/>
      <c r="BC413" s="12"/>
      <c r="BD413" s="24"/>
      <c r="BE413" s="24"/>
      <c r="BF413" s="24"/>
      <c r="BG413" s="24"/>
      <c r="BH413" s="12"/>
      <c r="BI413" s="12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3"/>
      <c r="CA413" s="21"/>
      <c r="CB413" s="21"/>
      <c r="CC413" s="21"/>
      <c r="CD413" s="21"/>
      <c r="CE413" s="4"/>
      <c r="CF413" s="4"/>
      <c r="CG413" s="4"/>
      <c r="CH413" s="31"/>
      <c r="CI413" s="4"/>
      <c r="CJ413" s="4"/>
      <c r="CK413" s="4"/>
      <c r="CL413" s="12"/>
      <c r="CM413" s="4"/>
      <c r="CN413" s="4"/>
      <c r="CO413" s="4"/>
      <c r="CP413" s="4"/>
      <c r="CQ413" s="12"/>
      <c r="CR413" s="26"/>
      <c r="CS413" s="26"/>
      <c r="CT413" s="26"/>
      <c r="CU413" s="4"/>
      <c r="CV413" s="12"/>
      <c r="CW413" s="4"/>
      <c r="CX413" s="4"/>
      <c r="CY413" s="4"/>
      <c r="CZ413" s="4"/>
      <c r="DA413" s="12"/>
      <c r="DB413" s="26"/>
      <c r="DC413" s="24"/>
      <c r="DD413" s="26"/>
      <c r="DE413" s="26"/>
      <c r="DF413" s="23"/>
      <c r="DG413" s="23"/>
      <c r="DH413" s="26"/>
      <c r="DI413" s="26"/>
      <c r="DJ413" s="26"/>
      <c r="DK413" s="4"/>
      <c r="DL413" s="23"/>
      <c r="DM413" s="23"/>
      <c r="DN413" s="4"/>
      <c r="DO413" s="4"/>
      <c r="DP413" s="4"/>
      <c r="DQ413" s="4"/>
      <c r="DR413" s="23"/>
      <c r="DS413" s="23"/>
      <c r="DT413" s="4"/>
      <c r="DU413" s="24"/>
      <c r="DV413" s="4"/>
      <c r="DW413" s="4"/>
      <c r="DX413" s="12"/>
      <c r="DY413" s="23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23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</row>
    <row r="414" spans="1:171" x14ac:dyDescent="0.2">
      <c r="D414" s="4"/>
      <c r="F414" s="24"/>
      <c r="G414" s="24"/>
      <c r="H414" s="24"/>
      <c r="I414" s="24"/>
      <c r="K414" s="24"/>
      <c r="L414" s="24"/>
      <c r="M414" s="24"/>
      <c r="N414" s="24"/>
      <c r="P414" s="58"/>
      <c r="Q414" s="24"/>
      <c r="R414" s="24"/>
      <c r="S414" s="24"/>
      <c r="U414" s="24"/>
      <c r="V414" s="24"/>
      <c r="W414" s="24"/>
      <c r="X414" s="24"/>
      <c r="AA414" s="24"/>
      <c r="AB414" s="24"/>
      <c r="AC414" s="24"/>
      <c r="AD414" s="24"/>
      <c r="AE414" s="12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12"/>
      <c r="BC414" s="12"/>
      <c r="BD414" s="24"/>
      <c r="BE414" s="24"/>
      <c r="BF414" s="24"/>
      <c r="BG414" s="24"/>
      <c r="BH414" s="12"/>
      <c r="BI414" s="12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3"/>
      <c r="CA414" s="21"/>
      <c r="CB414" s="21"/>
      <c r="CC414" s="21"/>
      <c r="CD414" s="21"/>
      <c r="CE414" s="4"/>
      <c r="CF414" s="4"/>
      <c r="CG414" s="4"/>
      <c r="CH414" s="31"/>
      <c r="CI414" s="4"/>
      <c r="CJ414" s="4"/>
      <c r="CK414" s="4"/>
      <c r="CL414" s="12"/>
      <c r="CM414" s="4"/>
      <c r="CN414" s="4"/>
      <c r="CO414" s="4"/>
      <c r="CP414" s="4"/>
      <c r="CQ414" s="12"/>
      <c r="CR414" s="26"/>
      <c r="CS414" s="26"/>
      <c r="CT414" s="26"/>
      <c r="CU414" s="4"/>
      <c r="CV414" s="12"/>
      <c r="CW414" s="4"/>
      <c r="CX414" s="4"/>
      <c r="CY414" s="4"/>
      <c r="CZ414" s="4"/>
      <c r="DA414" s="12"/>
      <c r="DB414" s="26"/>
      <c r="DC414" s="24"/>
      <c r="DD414" s="26"/>
      <c r="DE414" s="26"/>
      <c r="DF414" s="23"/>
      <c r="DG414" s="23"/>
      <c r="DH414" s="26"/>
      <c r="DI414" s="26"/>
      <c r="DJ414" s="26"/>
      <c r="DK414" s="4"/>
      <c r="DL414" s="23"/>
      <c r="DM414" s="23"/>
      <c r="DN414" s="4"/>
      <c r="DO414" s="4"/>
      <c r="DP414" s="4"/>
      <c r="DQ414" s="4"/>
      <c r="DR414" s="23"/>
      <c r="DS414" s="23"/>
      <c r="DT414" s="4"/>
      <c r="DU414" s="24"/>
      <c r="DV414" s="4"/>
      <c r="DW414" s="4"/>
      <c r="DX414" s="12"/>
      <c r="DY414" s="23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23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</row>
    <row r="415" spans="1:171" x14ac:dyDescent="0.2">
      <c r="D415" s="4"/>
      <c r="F415" s="24"/>
      <c r="G415" s="24"/>
      <c r="H415" s="24"/>
      <c r="I415" s="24"/>
      <c r="K415" s="24"/>
      <c r="L415" s="24"/>
      <c r="M415" s="24"/>
      <c r="N415" s="24"/>
      <c r="P415" s="58"/>
      <c r="Q415" s="24"/>
      <c r="R415" s="24"/>
      <c r="S415" s="24"/>
      <c r="U415" s="24"/>
      <c r="V415" s="24"/>
      <c r="W415" s="24"/>
      <c r="X415" s="24"/>
      <c r="AA415" s="24"/>
      <c r="AB415" s="24"/>
      <c r="AC415" s="24"/>
      <c r="AD415" s="24"/>
      <c r="AE415" s="12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12"/>
      <c r="BC415" s="12"/>
      <c r="BD415" s="24"/>
      <c r="BE415" s="24"/>
      <c r="BF415" s="24"/>
      <c r="BG415" s="24"/>
      <c r="BH415" s="12"/>
      <c r="BI415" s="12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3"/>
      <c r="CA415" s="21"/>
      <c r="CB415" s="21"/>
      <c r="CC415" s="21"/>
      <c r="CD415" s="21"/>
      <c r="CE415" s="4"/>
      <c r="CF415" s="4"/>
      <c r="CG415" s="4"/>
      <c r="CH415" s="31"/>
      <c r="CI415" s="4"/>
      <c r="CJ415" s="4"/>
      <c r="CK415" s="4"/>
      <c r="CL415" s="12"/>
      <c r="CM415" s="4"/>
      <c r="CN415" s="4"/>
      <c r="CO415" s="4"/>
      <c r="CP415" s="4"/>
      <c r="CQ415" s="12"/>
      <c r="CR415" s="26"/>
      <c r="CS415" s="26"/>
      <c r="CT415" s="26"/>
      <c r="CU415" s="4"/>
      <c r="CV415" s="12"/>
      <c r="CW415" s="4"/>
      <c r="CX415" s="4"/>
      <c r="CY415" s="4"/>
      <c r="CZ415" s="4"/>
      <c r="DA415" s="12"/>
      <c r="DB415" s="26"/>
      <c r="DC415" s="24"/>
      <c r="DD415" s="26"/>
      <c r="DE415" s="26"/>
      <c r="DF415" s="23"/>
      <c r="DG415" s="23"/>
      <c r="DH415" s="26"/>
      <c r="DI415" s="26"/>
      <c r="DJ415" s="26"/>
      <c r="DK415" s="4"/>
      <c r="DL415" s="23"/>
      <c r="DM415" s="23"/>
      <c r="DN415" s="4"/>
      <c r="DO415" s="4"/>
      <c r="DP415" s="4"/>
      <c r="DQ415" s="4"/>
      <c r="DR415" s="23"/>
      <c r="DS415" s="23"/>
      <c r="DT415" s="4"/>
      <c r="DU415" s="24"/>
      <c r="DV415" s="4"/>
      <c r="DW415" s="4"/>
      <c r="DX415" s="12"/>
      <c r="DY415" s="23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23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</row>
    <row r="416" spans="1:171" x14ac:dyDescent="0.2">
      <c r="D416" s="4"/>
      <c r="F416" s="24"/>
      <c r="G416" s="24"/>
      <c r="H416" s="24"/>
      <c r="I416" s="24"/>
      <c r="K416" s="24"/>
      <c r="L416" s="24"/>
      <c r="M416" s="24"/>
      <c r="N416" s="24"/>
      <c r="P416" s="58"/>
      <c r="Q416" s="24"/>
      <c r="R416" s="24"/>
      <c r="S416" s="24"/>
      <c r="U416" s="24"/>
      <c r="V416" s="24"/>
      <c r="W416" s="24"/>
      <c r="X416" s="24"/>
      <c r="AA416" s="24"/>
      <c r="AB416" s="24"/>
      <c r="AC416" s="24"/>
      <c r="AD416" s="24"/>
      <c r="AE416" s="12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12"/>
      <c r="BC416" s="12"/>
      <c r="BD416" s="24"/>
      <c r="BE416" s="24"/>
      <c r="BF416" s="24"/>
      <c r="BG416" s="24"/>
      <c r="BH416" s="12"/>
      <c r="BI416" s="12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3"/>
      <c r="CA416" s="21"/>
      <c r="CB416" s="21"/>
      <c r="CC416" s="21"/>
      <c r="CD416" s="21"/>
      <c r="CE416" s="4"/>
      <c r="CF416" s="4"/>
      <c r="CG416" s="4"/>
      <c r="CH416" s="31"/>
      <c r="CI416" s="4"/>
      <c r="CJ416" s="4"/>
      <c r="CK416" s="4"/>
      <c r="CL416" s="12"/>
      <c r="CM416" s="4"/>
      <c r="CN416" s="4"/>
      <c r="CO416" s="4"/>
      <c r="CP416" s="4"/>
      <c r="CQ416" s="12"/>
      <c r="CR416" s="26"/>
      <c r="CS416" s="26"/>
      <c r="CT416" s="26"/>
      <c r="CU416" s="4"/>
      <c r="CV416" s="12"/>
      <c r="CW416" s="4"/>
      <c r="CX416" s="4"/>
      <c r="CY416" s="4"/>
      <c r="CZ416" s="4"/>
      <c r="DA416" s="12"/>
      <c r="DB416" s="26"/>
      <c r="DC416" s="24"/>
      <c r="DD416" s="26"/>
      <c r="DE416" s="26"/>
      <c r="DF416" s="23"/>
      <c r="DG416" s="23"/>
      <c r="DH416" s="26"/>
      <c r="DI416" s="26"/>
      <c r="DJ416" s="26"/>
      <c r="DK416" s="4"/>
      <c r="DL416" s="23"/>
      <c r="DM416" s="23"/>
      <c r="DN416" s="4"/>
      <c r="DO416" s="4"/>
      <c r="DP416" s="4"/>
      <c r="DQ416" s="4"/>
      <c r="DR416" s="23"/>
      <c r="DS416" s="23"/>
      <c r="DT416" s="4"/>
      <c r="DU416" s="24"/>
      <c r="DV416" s="4"/>
      <c r="DW416" s="4"/>
      <c r="DX416" s="12"/>
      <c r="DY416" s="23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23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</row>
    <row r="417" spans="4:171" x14ac:dyDescent="0.2">
      <c r="D417" s="4"/>
      <c r="F417" s="24"/>
      <c r="G417" s="24"/>
      <c r="H417" s="24"/>
      <c r="I417" s="24"/>
      <c r="K417" s="24"/>
      <c r="L417" s="24"/>
      <c r="M417" s="24"/>
      <c r="N417" s="24"/>
      <c r="P417" s="58"/>
      <c r="Q417" s="24"/>
      <c r="R417" s="24"/>
      <c r="S417" s="24"/>
      <c r="U417" s="24"/>
      <c r="V417" s="24"/>
      <c r="W417" s="24"/>
      <c r="X417" s="24"/>
      <c r="AA417" s="24"/>
      <c r="AB417" s="24"/>
      <c r="AC417" s="24"/>
      <c r="AD417" s="24"/>
      <c r="AE417" s="12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12"/>
      <c r="BC417" s="12"/>
      <c r="BD417" s="24"/>
      <c r="BE417" s="24"/>
      <c r="BF417" s="24"/>
      <c r="BG417" s="24"/>
      <c r="BH417" s="12"/>
      <c r="BI417" s="12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3"/>
      <c r="CA417" s="21"/>
      <c r="CB417" s="21"/>
      <c r="CC417" s="21"/>
      <c r="CD417" s="21"/>
      <c r="CE417" s="4"/>
      <c r="CF417" s="4"/>
      <c r="CG417" s="4"/>
      <c r="CH417" s="31"/>
      <c r="CI417" s="4"/>
      <c r="CJ417" s="4"/>
      <c r="CK417" s="4"/>
      <c r="CL417" s="12"/>
      <c r="CM417" s="4"/>
      <c r="CN417" s="4"/>
      <c r="CO417" s="4"/>
      <c r="CP417" s="4"/>
      <c r="CQ417" s="12"/>
      <c r="CR417" s="26"/>
      <c r="CS417" s="26"/>
      <c r="CT417" s="26"/>
      <c r="CU417" s="4"/>
      <c r="CV417" s="12"/>
      <c r="CW417" s="4"/>
      <c r="CX417" s="4"/>
      <c r="CY417" s="4"/>
      <c r="CZ417" s="4"/>
      <c r="DA417" s="12"/>
      <c r="DB417" s="26"/>
      <c r="DC417" s="24"/>
      <c r="DD417" s="26"/>
      <c r="DE417" s="26"/>
      <c r="DF417" s="23"/>
      <c r="DG417" s="23"/>
      <c r="DH417" s="26"/>
      <c r="DI417" s="26"/>
      <c r="DJ417" s="26"/>
      <c r="DK417" s="4"/>
      <c r="DL417" s="23"/>
      <c r="DM417" s="23"/>
      <c r="DN417" s="4"/>
      <c r="DO417" s="4"/>
      <c r="DP417" s="4"/>
      <c r="DQ417" s="4"/>
      <c r="DR417" s="23"/>
      <c r="DS417" s="23"/>
      <c r="DT417" s="4"/>
      <c r="DU417" s="24"/>
      <c r="DV417" s="4"/>
      <c r="DW417" s="4"/>
      <c r="DX417" s="12"/>
      <c r="DY417" s="23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23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</row>
    <row r="418" spans="4:171" x14ac:dyDescent="0.2">
      <c r="D418" s="4"/>
      <c r="F418" s="24"/>
      <c r="G418" s="24"/>
      <c r="H418" s="24"/>
      <c r="I418" s="24"/>
      <c r="K418" s="24"/>
      <c r="L418" s="24"/>
      <c r="M418" s="24"/>
      <c r="N418" s="24"/>
      <c r="P418" s="58"/>
      <c r="Q418" s="24"/>
      <c r="R418" s="24"/>
      <c r="S418" s="24"/>
      <c r="U418" s="24"/>
      <c r="V418" s="24"/>
      <c r="W418" s="24"/>
      <c r="X418" s="24"/>
      <c r="AA418" s="24"/>
      <c r="AB418" s="24"/>
      <c r="AC418" s="24"/>
      <c r="AD418" s="24"/>
      <c r="AE418" s="12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12"/>
      <c r="BC418" s="12"/>
      <c r="BD418" s="24"/>
      <c r="BE418" s="24"/>
      <c r="BF418" s="24"/>
      <c r="BG418" s="24"/>
      <c r="BH418" s="12"/>
      <c r="BI418" s="12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3"/>
      <c r="CA418" s="21"/>
      <c r="CB418" s="21"/>
      <c r="CC418" s="21"/>
      <c r="CD418" s="21"/>
      <c r="CE418" s="4"/>
      <c r="CF418" s="4"/>
      <c r="CG418" s="4"/>
      <c r="CH418" s="31"/>
      <c r="CI418" s="4"/>
      <c r="CJ418" s="4"/>
      <c r="CK418" s="4"/>
      <c r="CL418" s="12"/>
      <c r="CM418" s="4"/>
      <c r="CN418" s="4"/>
      <c r="CO418" s="4"/>
      <c r="CP418" s="4"/>
      <c r="CQ418" s="12"/>
      <c r="CR418" s="26"/>
      <c r="CS418" s="26"/>
      <c r="CT418" s="26"/>
      <c r="CU418" s="4"/>
      <c r="CV418" s="12"/>
      <c r="CW418" s="4"/>
      <c r="CX418" s="4"/>
      <c r="CY418" s="4"/>
      <c r="CZ418" s="4"/>
      <c r="DA418" s="12"/>
      <c r="DB418" s="26"/>
      <c r="DC418" s="24"/>
      <c r="DD418" s="26"/>
      <c r="DE418" s="26"/>
      <c r="DF418" s="23"/>
      <c r="DG418" s="23"/>
      <c r="DH418" s="26"/>
      <c r="DI418" s="26"/>
      <c r="DJ418" s="26"/>
      <c r="DK418" s="4"/>
      <c r="DL418" s="23"/>
      <c r="DM418" s="23"/>
      <c r="DN418" s="4"/>
      <c r="DO418" s="4"/>
      <c r="DP418" s="4"/>
      <c r="DQ418" s="4"/>
      <c r="DR418" s="23"/>
      <c r="DS418" s="23"/>
      <c r="DT418" s="4"/>
      <c r="DU418" s="24"/>
      <c r="DV418" s="4"/>
      <c r="DW418" s="4"/>
      <c r="DX418" s="12"/>
      <c r="DY418" s="23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23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</row>
    <row r="419" spans="4:171" x14ac:dyDescent="0.2">
      <c r="D419" s="4"/>
      <c r="F419" s="24"/>
      <c r="G419" s="24"/>
      <c r="H419" s="24"/>
      <c r="I419" s="24"/>
      <c r="K419" s="24"/>
      <c r="L419" s="24"/>
      <c r="M419" s="24"/>
      <c r="N419" s="24"/>
      <c r="P419" s="58"/>
      <c r="Q419" s="24"/>
      <c r="R419" s="24"/>
      <c r="S419" s="24"/>
      <c r="U419" s="24"/>
      <c r="V419" s="24"/>
      <c r="W419" s="24"/>
      <c r="X419" s="24"/>
      <c r="AA419" s="24"/>
      <c r="AB419" s="24"/>
      <c r="AC419" s="24"/>
      <c r="AD419" s="24"/>
      <c r="AE419" s="12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12"/>
      <c r="BC419" s="12"/>
      <c r="BD419" s="24"/>
      <c r="BE419" s="24"/>
      <c r="BF419" s="24"/>
      <c r="BG419" s="24"/>
      <c r="BH419" s="12"/>
      <c r="BI419" s="12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3"/>
      <c r="CA419" s="21"/>
      <c r="CB419" s="21"/>
      <c r="CC419" s="21"/>
      <c r="CD419" s="21"/>
      <c r="CE419" s="4"/>
      <c r="CF419" s="4"/>
      <c r="CG419" s="4"/>
      <c r="CH419" s="31"/>
      <c r="CI419" s="4"/>
      <c r="CJ419" s="4"/>
      <c r="CK419" s="4"/>
      <c r="CL419" s="12"/>
      <c r="CM419" s="4"/>
      <c r="CN419" s="4"/>
      <c r="CO419" s="4"/>
      <c r="CP419" s="4"/>
      <c r="CQ419" s="12"/>
      <c r="CR419" s="26"/>
      <c r="CS419" s="26"/>
      <c r="CT419" s="26"/>
      <c r="CU419" s="4"/>
      <c r="CV419" s="12"/>
      <c r="CW419" s="4"/>
      <c r="CX419" s="4"/>
      <c r="CY419" s="4"/>
      <c r="CZ419" s="4"/>
      <c r="DA419" s="12"/>
      <c r="DB419" s="26"/>
      <c r="DC419" s="24"/>
      <c r="DD419" s="26"/>
      <c r="DE419" s="26"/>
      <c r="DF419" s="23"/>
      <c r="DG419" s="23"/>
      <c r="DH419" s="26"/>
      <c r="DI419" s="26"/>
      <c r="DJ419" s="26"/>
      <c r="DK419" s="4"/>
      <c r="DL419" s="23"/>
      <c r="DM419" s="23"/>
      <c r="DN419" s="4"/>
      <c r="DO419" s="4"/>
      <c r="DP419" s="4"/>
      <c r="DQ419" s="4"/>
      <c r="DR419" s="23"/>
      <c r="DS419" s="23"/>
      <c r="DT419" s="4"/>
      <c r="DU419" s="24"/>
      <c r="DV419" s="4"/>
      <c r="DW419" s="4"/>
      <c r="DX419" s="12"/>
      <c r="DY419" s="23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23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</row>
    <row r="420" spans="4:171" x14ac:dyDescent="0.2">
      <c r="D420" s="4"/>
      <c r="F420" s="24"/>
      <c r="G420" s="24"/>
      <c r="H420" s="24"/>
      <c r="I420" s="24"/>
      <c r="K420" s="24"/>
      <c r="L420" s="24"/>
      <c r="M420" s="24"/>
      <c r="N420" s="24"/>
      <c r="P420" s="58"/>
      <c r="Q420" s="24"/>
      <c r="R420" s="24"/>
      <c r="S420" s="24"/>
      <c r="U420" s="24"/>
      <c r="V420" s="24"/>
      <c r="W420" s="24"/>
      <c r="X420" s="24"/>
      <c r="AA420" s="24"/>
      <c r="AB420" s="24"/>
      <c r="AC420" s="24"/>
      <c r="AD420" s="24"/>
      <c r="AE420" s="12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12"/>
      <c r="BC420" s="12"/>
      <c r="BD420" s="24"/>
      <c r="BE420" s="24"/>
      <c r="BF420" s="24"/>
      <c r="BG420" s="24"/>
      <c r="BH420" s="12"/>
      <c r="BI420" s="12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3"/>
      <c r="CA420" s="21"/>
      <c r="CB420" s="21"/>
      <c r="CC420" s="21"/>
      <c r="CD420" s="21"/>
      <c r="CE420" s="4"/>
      <c r="CF420" s="4"/>
      <c r="CG420" s="4"/>
      <c r="CH420" s="31"/>
      <c r="CI420" s="4"/>
      <c r="CJ420" s="4"/>
      <c r="CK420" s="4"/>
      <c r="CL420" s="12"/>
      <c r="CM420" s="4"/>
      <c r="CN420" s="4"/>
      <c r="CO420" s="4"/>
      <c r="CP420" s="4"/>
      <c r="CQ420" s="12"/>
      <c r="CR420" s="26"/>
      <c r="CS420" s="26"/>
      <c r="CT420" s="26"/>
      <c r="CU420" s="4"/>
      <c r="CV420" s="12"/>
      <c r="CW420" s="4"/>
      <c r="CX420" s="4"/>
      <c r="CY420" s="4"/>
      <c r="CZ420" s="4"/>
      <c r="DA420" s="12"/>
      <c r="DB420" s="26"/>
      <c r="DC420" s="24"/>
      <c r="DD420" s="26"/>
      <c r="DE420" s="26"/>
      <c r="DF420" s="23"/>
      <c r="DG420" s="23"/>
      <c r="DH420" s="26"/>
      <c r="DI420" s="26"/>
      <c r="DJ420" s="26"/>
      <c r="DK420" s="4"/>
      <c r="DL420" s="23"/>
      <c r="DM420" s="23"/>
      <c r="DN420" s="4"/>
      <c r="DO420" s="4"/>
      <c r="DP420" s="4"/>
      <c r="DQ420" s="4"/>
      <c r="DR420" s="23"/>
      <c r="DS420" s="23"/>
      <c r="DT420" s="4"/>
      <c r="DU420" s="24"/>
      <c r="DV420" s="4"/>
      <c r="DW420" s="4"/>
      <c r="DX420" s="12"/>
      <c r="DY420" s="23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23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</row>
    <row r="421" spans="4:171" x14ac:dyDescent="0.2">
      <c r="D421" s="4"/>
      <c r="F421" s="24"/>
      <c r="G421" s="24"/>
      <c r="H421" s="24"/>
      <c r="I421" s="24"/>
      <c r="K421" s="24"/>
      <c r="L421" s="24"/>
      <c r="M421" s="24"/>
      <c r="N421" s="24"/>
      <c r="P421" s="58"/>
      <c r="Q421" s="24"/>
      <c r="R421" s="24"/>
      <c r="S421" s="24"/>
      <c r="U421" s="24"/>
      <c r="V421" s="24"/>
      <c r="W421" s="24"/>
      <c r="X421" s="24"/>
      <c r="AA421" s="24"/>
      <c r="AB421" s="24"/>
      <c r="AC421" s="24"/>
      <c r="AD421" s="24"/>
      <c r="AE421" s="12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12"/>
      <c r="BC421" s="12"/>
      <c r="BD421" s="24"/>
      <c r="BE421" s="24"/>
      <c r="BF421" s="24"/>
      <c r="BG421" s="24"/>
      <c r="BH421" s="12"/>
      <c r="BI421" s="12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3"/>
      <c r="CA421" s="21"/>
      <c r="CB421" s="21"/>
      <c r="CC421" s="21"/>
      <c r="CD421" s="21"/>
      <c r="CE421" s="4"/>
      <c r="CF421" s="4"/>
      <c r="CG421" s="4"/>
      <c r="CH421" s="31"/>
      <c r="CI421" s="4"/>
      <c r="CJ421" s="4"/>
      <c r="CK421" s="4"/>
      <c r="CL421" s="12"/>
      <c r="CM421" s="4"/>
      <c r="CN421" s="4"/>
      <c r="CO421" s="4"/>
      <c r="CP421" s="4"/>
      <c r="CQ421" s="12"/>
      <c r="CR421" s="26"/>
      <c r="CS421" s="26"/>
      <c r="CT421" s="26"/>
      <c r="CU421" s="4"/>
      <c r="CV421" s="12"/>
      <c r="CW421" s="4"/>
      <c r="CX421" s="4"/>
      <c r="CY421" s="4"/>
      <c r="CZ421" s="4"/>
      <c r="DA421" s="12"/>
      <c r="DB421" s="26"/>
      <c r="DC421" s="24"/>
      <c r="DD421" s="26"/>
      <c r="DE421" s="26"/>
      <c r="DF421" s="23"/>
      <c r="DG421" s="23"/>
      <c r="DH421" s="26"/>
      <c r="DI421" s="26"/>
      <c r="DJ421" s="26"/>
      <c r="DK421" s="4"/>
      <c r="DL421" s="23"/>
      <c r="DM421" s="23"/>
      <c r="DN421" s="4"/>
      <c r="DO421" s="4"/>
      <c r="DP421" s="4"/>
      <c r="DQ421" s="4"/>
      <c r="DR421" s="23"/>
      <c r="DS421" s="23"/>
      <c r="DT421" s="4"/>
      <c r="DU421" s="24"/>
      <c r="DV421" s="4"/>
      <c r="DW421" s="4"/>
      <c r="DX421" s="12"/>
      <c r="DY421" s="23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23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</row>
    <row r="422" spans="4:171" x14ac:dyDescent="0.2">
      <c r="D422" s="4"/>
      <c r="F422" s="24"/>
      <c r="G422" s="24"/>
      <c r="H422" s="24"/>
      <c r="I422" s="24"/>
      <c r="K422" s="24"/>
      <c r="L422" s="24"/>
      <c r="M422" s="24"/>
      <c r="N422" s="24"/>
      <c r="P422" s="58"/>
      <c r="Q422" s="24"/>
      <c r="R422" s="24"/>
      <c r="S422" s="24"/>
      <c r="U422" s="24"/>
      <c r="V422" s="24"/>
      <c r="W422" s="24"/>
      <c r="X422" s="24"/>
      <c r="AA422" s="24"/>
      <c r="AB422" s="24"/>
      <c r="AC422" s="24"/>
      <c r="AD422" s="24"/>
      <c r="AE422" s="12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12"/>
      <c r="BC422" s="12"/>
      <c r="BD422" s="24"/>
      <c r="BE422" s="24"/>
      <c r="BF422" s="24"/>
      <c r="BG422" s="24"/>
      <c r="BH422" s="12"/>
      <c r="BI422" s="12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3"/>
      <c r="CA422" s="21"/>
      <c r="CB422" s="21"/>
      <c r="CC422" s="21"/>
      <c r="CD422" s="21"/>
      <c r="CE422" s="4"/>
      <c r="CF422" s="4"/>
      <c r="CG422" s="4"/>
      <c r="CH422" s="31"/>
      <c r="CI422" s="4"/>
      <c r="CJ422" s="4"/>
      <c r="CK422" s="4"/>
      <c r="CL422" s="12"/>
      <c r="CM422" s="4"/>
      <c r="CN422" s="4"/>
      <c r="CO422" s="4"/>
      <c r="CP422" s="4"/>
      <c r="CQ422" s="12"/>
      <c r="CR422" s="26"/>
      <c r="CS422" s="26"/>
      <c r="CT422" s="26"/>
      <c r="CU422" s="4"/>
      <c r="CV422" s="12"/>
      <c r="CW422" s="4"/>
      <c r="CX422" s="4"/>
      <c r="CY422" s="4"/>
      <c r="CZ422" s="4"/>
      <c r="DA422" s="12"/>
      <c r="DB422" s="26"/>
      <c r="DC422" s="24"/>
      <c r="DD422" s="26"/>
      <c r="DE422" s="26"/>
      <c r="DF422" s="23"/>
      <c r="DG422" s="23"/>
      <c r="DH422" s="26"/>
      <c r="DI422" s="26"/>
      <c r="DJ422" s="26"/>
      <c r="DK422" s="4"/>
      <c r="DL422" s="23"/>
      <c r="DM422" s="23"/>
      <c r="DN422" s="4"/>
      <c r="DO422" s="4"/>
      <c r="DP422" s="4"/>
      <c r="DQ422" s="4"/>
      <c r="DR422" s="23"/>
      <c r="DS422" s="23"/>
      <c r="DT422" s="4"/>
      <c r="DU422" s="24"/>
      <c r="DV422" s="4"/>
      <c r="DW422" s="4"/>
      <c r="DX422" s="12"/>
      <c r="DY422" s="23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23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</row>
    <row r="423" spans="4:171" x14ac:dyDescent="0.2">
      <c r="D423" s="4"/>
      <c r="F423" s="24"/>
      <c r="G423" s="24"/>
      <c r="H423" s="24"/>
      <c r="I423" s="24"/>
      <c r="K423" s="24"/>
      <c r="L423" s="24"/>
      <c r="M423" s="24"/>
      <c r="N423" s="24"/>
      <c r="P423" s="58"/>
      <c r="Q423" s="24"/>
      <c r="R423" s="24"/>
      <c r="S423" s="24"/>
      <c r="U423" s="24"/>
      <c r="V423" s="24"/>
      <c r="W423" s="24"/>
      <c r="X423" s="24"/>
      <c r="AA423" s="24"/>
      <c r="AB423" s="24"/>
      <c r="AC423" s="24"/>
      <c r="AD423" s="24"/>
      <c r="AE423" s="12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12"/>
      <c r="BC423" s="12"/>
      <c r="BD423" s="24"/>
      <c r="BE423" s="24"/>
      <c r="BF423" s="24"/>
      <c r="BG423" s="24"/>
      <c r="BH423" s="12"/>
      <c r="BI423" s="12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3"/>
      <c r="CA423" s="21"/>
      <c r="CB423" s="21"/>
      <c r="CC423" s="21"/>
      <c r="CD423" s="21"/>
      <c r="CE423" s="4"/>
      <c r="CF423" s="4"/>
      <c r="CG423" s="4"/>
      <c r="CH423" s="31"/>
      <c r="CI423" s="4"/>
      <c r="CJ423" s="4"/>
      <c r="CK423" s="4"/>
      <c r="CL423" s="12"/>
      <c r="CM423" s="4"/>
      <c r="CN423" s="4"/>
      <c r="CO423" s="4"/>
      <c r="CP423" s="4"/>
      <c r="CQ423" s="12"/>
      <c r="CR423" s="26"/>
      <c r="CS423" s="26"/>
      <c r="CT423" s="26"/>
      <c r="CU423" s="4"/>
      <c r="CV423" s="12"/>
      <c r="CW423" s="4"/>
      <c r="CX423" s="4"/>
      <c r="CY423" s="4"/>
      <c r="CZ423" s="4"/>
      <c r="DA423" s="12"/>
      <c r="DB423" s="26"/>
      <c r="DC423" s="24"/>
      <c r="DD423" s="26"/>
      <c r="DE423" s="26"/>
      <c r="DF423" s="23"/>
      <c r="DG423" s="23"/>
      <c r="DH423" s="26"/>
      <c r="DI423" s="26"/>
      <c r="DJ423" s="26"/>
      <c r="DK423" s="4"/>
      <c r="DL423" s="23"/>
      <c r="DM423" s="23"/>
      <c r="DN423" s="4"/>
      <c r="DO423" s="4"/>
      <c r="DP423" s="4"/>
      <c r="DQ423" s="4"/>
      <c r="DR423" s="23"/>
      <c r="DS423" s="23"/>
      <c r="DT423" s="4"/>
      <c r="DU423" s="24"/>
      <c r="DV423" s="4"/>
      <c r="DW423" s="4"/>
      <c r="DX423" s="12"/>
      <c r="DY423" s="23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23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</row>
    <row r="424" spans="4:171" x14ac:dyDescent="0.2">
      <c r="D424" s="4"/>
      <c r="F424" s="24"/>
      <c r="G424" s="24"/>
      <c r="H424" s="24"/>
      <c r="I424" s="24"/>
      <c r="K424" s="24"/>
      <c r="L424" s="24"/>
      <c r="M424" s="24"/>
      <c r="N424" s="24"/>
      <c r="P424" s="58"/>
      <c r="Q424" s="24"/>
      <c r="R424" s="24"/>
      <c r="S424" s="24"/>
      <c r="U424" s="24"/>
      <c r="V424" s="24"/>
      <c r="W424" s="24"/>
      <c r="X424" s="24"/>
      <c r="AA424" s="24"/>
      <c r="AB424" s="24"/>
      <c r="AC424" s="24"/>
      <c r="AD424" s="24"/>
      <c r="AE424" s="12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12"/>
      <c r="BC424" s="12"/>
      <c r="BD424" s="24"/>
      <c r="BE424" s="24"/>
      <c r="BF424" s="24"/>
      <c r="BG424" s="24"/>
      <c r="BH424" s="12"/>
      <c r="BI424" s="12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3"/>
      <c r="CA424" s="21"/>
      <c r="CB424" s="21"/>
      <c r="CC424" s="21"/>
      <c r="CD424" s="21"/>
      <c r="CE424" s="4"/>
      <c r="CF424" s="4"/>
      <c r="CG424" s="4"/>
      <c r="CH424" s="31"/>
      <c r="CI424" s="4"/>
      <c r="CJ424" s="4"/>
      <c r="CK424" s="4"/>
      <c r="CL424" s="12"/>
      <c r="CM424" s="4"/>
      <c r="CN424" s="4"/>
      <c r="CO424" s="4"/>
      <c r="CP424" s="4"/>
      <c r="CQ424" s="12"/>
      <c r="CR424" s="26"/>
      <c r="CS424" s="26"/>
      <c r="CT424" s="26"/>
      <c r="CU424" s="4"/>
      <c r="CV424" s="12"/>
      <c r="CW424" s="4"/>
      <c r="CX424" s="4"/>
      <c r="CY424" s="4"/>
      <c r="CZ424" s="4"/>
      <c r="DA424" s="12"/>
      <c r="DB424" s="26"/>
      <c r="DC424" s="24"/>
      <c r="DD424" s="26"/>
      <c r="DE424" s="26"/>
      <c r="DF424" s="23"/>
      <c r="DG424" s="23"/>
      <c r="DH424" s="26"/>
      <c r="DI424" s="26"/>
      <c r="DJ424" s="26"/>
      <c r="DK424" s="4"/>
      <c r="DL424" s="23"/>
      <c r="DM424" s="23"/>
      <c r="DN424" s="4"/>
      <c r="DO424" s="4"/>
      <c r="DP424" s="4"/>
      <c r="DQ424" s="4"/>
      <c r="DR424" s="23"/>
      <c r="DS424" s="23"/>
      <c r="DT424" s="4"/>
      <c r="DU424" s="24"/>
      <c r="DV424" s="4"/>
      <c r="DW424" s="4"/>
      <c r="DX424" s="12"/>
      <c r="DY424" s="23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23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</row>
    <row r="425" spans="4:171" x14ac:dyDescent="0.2">
      <c r="D425" s="4"/>
      <c r="F425" s="24"/>
      <c r="G425" s="24"/>
      <c r="H425" s="24"/>
      <c r="I425" s="24"/>
      <c r="K425" s="24"/>
      <c r="L425" s="24"/>
      <c r="M425" s="24"/>
      <c r="N425" s="24"/>
      <c r="P425" s="58"/>
      <c r="Q425" s="24"/>
      <c r="R425" s="24"/>
      <c r="S425" s="24"/>
      <c r="U425" s="24"/>
      <c r="V425" s="24"/>
      <c r="W425" s="24"/>
      <c r="X425" s="24"/>
      <c r="AA425" s="24"/>
      <c r="AB425" s="24"/>
      <c r="AC425" s="24"/>
      <c r="AD425" s="24"/>
      <c r="AE425" s="12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12"/>
      <c r="BC425" s="12"/>
      <c r="BD425" s="24"/>
      <c r="BE425" s="24"/>
      <c r="BF425" s="24"/>
      <c r="BG425" s="24"/>
      <c r="BH425" s="12"/>
      <c r="BI425" s="12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3"/>
      <c r="CA425" s="21"/>
      <c r="CB425" s="21"/>
      <c r="CC425" s="21"/>
      <c r="CD425" s="21"/>
      <c r="CE425" s="4"/>
      <c r="CF425" s="4"/>
      <c r="CG425" s="4"/>
      <c r="CH425" s="31"/>
      <c r="CI425" s="4"/>
      <c r="CJ425" s="4"/>
      <c r="CK425" s="4"/>
      <c r="CL425" s="12"/>
      <c r="CM425" s="4"/>
      <c r="CN425" s="4"/>
      <c r="CO425" s="4"/>
      <c r="CP425" s="4"/>
      <c r="CQ425" s="12"/>
      <c r="CR425" s="26"/>
      <c r="CS425" s="26"/>
      <c r="CT425" s="26"/>
      <c r="CU425" s="4"/>
      <c r="CV425" s="12"/>
      <c r="CW425" s="4"/>
      <c r="CX425" s="4"/>
      <c r="CY425" s="4"/>
      <c r="CZ425" s="4"/>
      <c r="DA425" s="12"/>
      <c r="DB425" s="26"/>
      <c r="DC425" s="24"/>
      <c r="DD425" s="26"/>
      <c r="DE425" s="26"/>
      <c r="DF425" s="23"/>
      <c r="DG425" s="23"/>
      <c r="DH425" s="26"/>
      <c r="DI425" s="26"/>
      <c r="DJ425" s="26"/>
      <c r="DK425" s="4"/>
      <c r="DL425" s="23"/>
      <c r="DM425" s="23"/>
      <c r="DN425" s="4"/>
      <c r="DO425" s="4"/>
      <c r="DP425" s="4"/>
      <c r="DQ425" s="4"/>
      <c r="DR425" s="23"/>
      <c r="DS425" s="23"/>
      <c r="DT425" s="4"/>
      <c r="DU425" s="24"/>
      <c r="DV425" s="4"/>
      <c r="DW425" s="4"/>
      <c r="DX425" s="12"/>
      <c r="DY425" s="23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23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</row>
    <row r="426" spans="4:171" x14ac:dyDescent="0.2">
      <c r="D426" s="4"/>
      <c r="F426" s="24"/>
      <c r="G426" s="24"/>
      <c r="H426" s="24"/>
      <c r="I426" s="24"/>
      <c r="K426" s="24"/>
      <c r="L426" s="24"/>
      <c r="M426" s="24"/>
      <c r="N426" s="24"/>
      <c r="P426" s="58"/>
      <c r="Q426" s="24"/>
      <c r="R426" s="24"/>
      <c r="S426" s="24"/>
      <c r="U426" s="24"/>
      <c r="V426" s="24"/>
      <c r="W426" s="24"/>
      <c r="X426" s="24"/>
      <c r="AA426" s="24"/>
      <c r="AB426" s="24"/>
      <c r="AC426" s="24"/>
      <c r="AD426" s="24"/>
      <c r="AE426" s="12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12"/>
      <c r="BC426" s="12"/>
      <c r="BD426" s="24"/>
      <c r="BE426" s="24"/>
      <c r="BF426" s="24"/>
      <c r="BG426" s="24"/>
      <c r="BH426" s="12"/>
      <c r="BI426" s="12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3"/>
      <c r="CA426" s="21"/>
      <c r="CB426" s="21"/>
      <c r="CC426" s="21"/>
      <c r="CD426" s="21"/>
      <c r="CE426" s="4"/>
      <c r="CF426" s="4"/>
      <c r="CG426" s="4"/>
      <c r="CH426" s="31"/>
      <c r="CI426" s="4"/>
      <c r="CJ426" s="4"/>
      <c r="CK426" s="4"/>
      <c r="CL426" s="12"/>
      <c r="CM426" s="4"/>
      <c r="CN426" s="4"/>
      <c r="CO426" s="4"/>
      <c r="CP426" s="4"/>
      <c r="CQ426" s="12"/>
      <c r="CR426" s="26"/>
      <c r="CS426" s="26"/>
      <c r="CT426" s="26"/>
      <c r="CU426" s="4"/>
      <c r="CV426" s="12"/>
      <c r="CW426" s="4"/>
      <c r="CX426" s="4"/>
      <c r="CY426" s="4"/>
      <c r="CZ426" s="4"/>
      <c r="DA426" s="12"/>
      <c r="DB426" s="26"/>
      <c r="DC426" s="24"/>
      <c r="DD426" s="26"/>
      <c r="DE426" s="26"/>
      <c r="DF426" s="23"/>
      <c r="DG426" s="23"/>
      <c r="DH426" s="26"/>
      <c r="DI426" s="26"/>
      <c r="DJ426" s="26"/>
      <c r="DK426" s="4"/>
      <c r="DL426" s="23"/>
      <c r="DM426" s="23"/>
      <c r="DN426" s="4"/>
      <c r="DO426" s="4"/>
      <c r="DP426" s="4"/>
      <c r="DQ426" s="4"/>
      <c r="DR426" s="23"/>
      <c r="DS426" s="23"/>
      <c r="DT426" s="4"/>
      <c r="DU426" s="24"/>
      <c r="DV426" s="4"/>
      <c r="DW426" s="4"/>
      <c r="DX426" s="12"/>
      <c r="DY426" s="23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23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</row>
    <row r="427" spans="4:171" x14ac:dyDescent="0.2">
      <c r="D427" s="4"/>
      <c r="F427" s="24"/>
      <c r="G427" s="24"/>
      <c r="H427" s="24"/>
      <c r="I427" s="24"/>
      <c r="K427" s="24"/>
      <c r="L427" s="24"/>
      <c r="M427" s="24"/>
      <c r="N427" s="24"/>
      <c r="P427" s="58"/>
      <c r="Q427" s="24"/>
      <c r="R427" s="24"/>
      <c r="S427" s="24"/>
      <c r="U427" s="24"/>
      <c r="V427" s="24"/>
      <c r="W427" s="24"/>
      <c r="X427" s="24"/>
      <c r="AA427" s="24"/>
      <c r="AB427" s="24"/>
      <c r="AC427" s="24"/>
      <c r="AD427" s="24"/>
      <c r="AE427" s="12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12"/>
      <c r="BC427" s="12"/>
      <c r="BD427" s="24"/>
      <c r="BE427" s="24"/>
      <c r="BF427" s="24"/>
      <c r="BG427" s="24"/>
      <c r="BH427" s="12"/>
      <c r="BI427" s="12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3"/>
      <c r="CA427" s="21"/>
      <c r="CB427" s="21"/>
      <c r="CC427" s="21"/>
      <c r="CD427" s="21"/>
      <c r="CE427" s="4"/>
      <c r="CF427" s="4"/>
      <c r="CG427" s="4"/>
      <c r="CH427" s="31"/>
      <c r="CI427" s="4"/>
      <c r="CJ427" s="4"/>
      <c r="CK427" s="4"/>
      <c r="CL427" s="12"/>
      <c r="CM427" s="4"/>
      <c r="CN427" s="4"/>
      <c r="CO427" s="4"/>
      <c r="CP427" s="4"/>
      <c r="CQ427" s="12"/>
      <c r="CR427" s="26"/>
      <c r="CS427" s="26"/>
      <c r="CT427" s="26"/>
      <c r="CU427" s="4"/>
      <c r="CV427" s="12"/>
      <c r="CW427" s="4"/>
      <c r="CX427" s="4"/>
      <c r="CY427" s="4"/>
      <c r="CZ427" s="4"/>
      <c r="DA427" s="12"/>
      <c r="DB427" s="26"/>
      <c r="DC427" s="24"/>
      <c r="DD427" s="26"/>
      <c r="DE427" s="26"/>
      <c r="DF427" s="23"/>
      <c r="DG427" s="23"/>
      <c r="DH427" s="26"/>
      <c r="DI427" s="26"/>
      <c r="DJ427" s="26"/>
      <c r="DK427" s="4"/>
      <c r="DL427" s="23"/>
      <c r="DM427" s="23"/>
      <c r="DN427" s="4"/>
      <c r="DO427" s="4"/>
      <c r="DP427" s="4"/>
      <c r="DQ427" s="4"/>
      <c r="DR427" s="23"/>
      <c r="DS427" s="23"/>
      <c r="DT427" s="4"/>
      <c r="DU427" s="24"/>
      <c r="DV427" s="4"/>
      <c r="DW427" s="4"/>
      <c r="DX427" s="12"/>
      <c r="DY427" s="23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23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</row>
    <row r="428" spans="4:171" x14ac:dyDescent="0.2">
      <c r="D428" s="4"/>
      <c r="F428" s="24"/>
      <c r="G428" s="24"/>
      <c r="H428" s="24"/>
      <c r="I428" s="24"/>
      <c r="K428" s="24"/>
      <c r="L428" s="24"/>
      <c r="M428" s="24"/>
      <c r="N428" s="24"/>
      <c r="P428" s="58"/>
      <c r="Q428" s="24"/>
      <c r="R428" s="24"/>
      <c r="S428" s="24"/>
      <c r="U428" s="24"/>
      <c r="V428" s="24"/>
      <c r="W428" s="24"/>
      <c r="X428" s="24"/>
      <c r="AA428" s="24"/>
      <c r="AB428" s="24"/>
      <c r="AC428" s="24"/>
      <c r="AD428" s="24"/>
      <c r="AE428" s="12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12"/>
      <c r="BC428" s="12"/>
      <c r="BD428" s="24"/>
      <c r="BE428" s="24"/>
      <c r="BF428" s="24"/>
      <c r="BG428" s="24"/>
      <c r="BH428" s="12"/>
      <c r="BI428" s="12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3"/>
      <c r="CA428" s="21"/>
      <c r="CB428" s="21"/>
      <c r="CC428" s="21"/>
      <c r="CD428" s="21"/>
      <c r="CE428" s="4"/>
      <c r="CF428" s="4"/>
      <c r="CG428" s="4"/>
      <c r="CH428" s="31"/>
      <c r="CI428" s="4"/>
      <c r="CJ428" s="4"/>
      <c r="CK428" s="4"/>
      <c r="CL428" s="12"/>
      <c r="CM428" s="4"/>
      <c r="CN428" s="4"/>
      <c r="CO428" s="4"/>
      <c r="CP428" s="4"/>
      <c r="CQ428" s="12"/>
      <c r="CR428" s="26"/>
      <c r="CS428" s="26"/>
      <c r="CT428" s="26"/>
      <c r="CU428" s="4"/>
      <c r="CV428" s="12"/>
      <c r="CW428" s="4"/>
      <c r="CX428" s="4"/>
      <c r="CY428" s="4"/>
      <c r="CZ428" s="4"/>
      <c r="DA428" s="12"/>
      <c r="DB428" s="26"/>
      <c r="DC428" s="24"/>
      <c r="DD428" s="26"/>
      <c r="DE428" s="26"/>
      <c r="DF428" s="23"/>
      <c r="DG428" s="23"/>
      <c r="DH428" s="26"/>
      <c r="DI428" s="26"/>
      <c r="DJ428" s="26"/>
      <c r="DK428" s="4"/>
      <c r="DL428" s="23"/>
      <c r="DM428" s="23"/>
      <c r="DN428" s="4"/>
      <c r="DO428" s="4"/>
      <c r="DP428" s="4"/>
      <c r="DQ428" s="4"/>
      <c r="DR428" s="23"/>
      <c r="DS428" s="23"/>
      <c r="DT428" s="4"/>
      <c r="DU428" s="24"/>
      <c r="DV428" s="4"/>
      <c r="DW428" s="4"/>
      <c r="DX428" s="12"/>
      <c r="DY428" s="23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23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</row>
    <row r="429" spans="4:171" x14ac:dyDescent="0.2">
      <c r="D429" s="4"/>
      <c r="F429" s="24"/>
      <c r="G429" s="24"/>
      <c r="H429" s="24"/>
      <c r="I429" s="24"/>
      <c r="K429" s="24"/>
      <c r="L429" s="24"/>
      <c r="M429" s="24"/>
      <c r="N429" s="24"/>
      <c r="P429" s="58"/>
      <c r="Q429" s="24"/>
      <c r="R429" s="24"/>
      <c r="S429" s="24"/>
      <c r="U429" s="24"/>
      <c r="V429" s="24"/>
      <c r="W429" s="24"/>
      <c r="X429" s="24"/>
      <c r="AA429" s="24"/>
      <c r="AB429" s="24"/>
      <c r="AC429" s="24"/>
      <c r="AD429" s="24"/>
      <c r="AE429" s="12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12"/>
      <c r="BC429" s="12"/>
      <c r="BD429" s="24"/>
      <c r="BE429" s="24"/>
      <c r="BF429" s="24"/>
      <c r="BG429" s="24"/>
      <c r="BH429" s="12"/>
      <c r="BI429" s="12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3"/>
      <c r="CA429" s="21"/>
      <c r="CB429" s="21"/>
      <c r="CC429" s="21"/>
      <c r="CD429" s="21"/>
      <c r="CE429" s="4"/>
      <c r="CF429" s="4"/>
      <c r="CG429" s="4"/>
      <c r="CH429" s="31"/>
      <c r="CI429" s="4"/>
      <c r="CJ429" s="4"/>
      <c r="CK429" s="4"/>
      <c r="CL429" s="12"/>
      <c r="CM429" s="4"/>
      <c r="CN429" s="4"/>
      <c r="CO429" s="4"/>
      <c r="CP429" s="4"/>
      <c r="CQ429" s="12"/>
      <c r="CR429" s="26"/>
      <c r="CS429" s="26"/>
      <c r="CT429" s="26"/>
      <c r="CU429" s="4"/>
      <c r="CV429" s="12"/>
      <c r="CW429" s="4"/>
      <c r="CX429" s="4"/>
      <c r="CY429" s="4"/>
      <c r="CZ429" s="4"/>
      <c r="DA429" s="12"/>
      <c r="DB429" s="26"/>
      <c r="DC429" s="24"/>
      <c r="DD429" s="26"/>
      <c r="DE429" s="26"/>
      <c r="DF429" s="23"/>
      <c r="DG429" s="23"/>
      <c r="DH429" s="26"/>
      <c r="DI429" s="26"/>
      <c r="DJ429" s="26"/>
      <c r="DK429" s="4"/>
      <c r="DL429" s="23"/>
      <c r="DM429" s="23"/>
      <c r="DN429" s="4"/>
      <c r="DO429" s="4"/>
      <c r="DP429" s="4"/>
      <c r="DQ429" s="4"/>
      <c r="DR429" s="23"/>
      <c r="DS429" s="23"/>
      <c r="DT429" s="4"/>
      <c r="DU429" s="24"/>
      <c r="DV429" s="4"/>
      <c r="DW429" s="4"/>
      <c r="DX429" s="12"/>
      <c r="DY429" s="23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23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</row>
    <row r="430" spans="4:171" x14ac:dyDescent="0.2">
      <c r="D430" s="4"/>
      <c r="F430" s="24"/>
      <c r="G430" s="24"/>
      <c r="H430" s="24"/>
      <c r="I430" s="24"/>
      <c r="K430" s="24"/>
      <c r="L430" s="24"/>
      <c r="M430" s="24"/>
      <c r="N430" s="24"/>
      <c r="P430" s="58"/>
      <c r="Q430" s="24"/>
      <c r="R430" s="24"/>
      <c r="S430" s="24"/>
      <c r="U430" s="24"/>
      <c r="V430" s="24"/>
      <c r="W430" s="24"/>
      <c r="X430" s="24"/>
      <c r="AA430" s="24"/>
      <c r="AB430" s="24"/>
      <c r="AC430" s="24"/>
      <c r="AD430" s="24"/>
      <c r="AE430" s="12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12"/>
      <c r="BC430" s="12"/>
      <c r="BD430" s="24"/>
      <c r="BE430" s="24"/>
      <c r="BF430" s="24"/>
      <c r="BG430" s="24"/>
      <c r="BH430" s="12"/>
      <c r="BI430" s="12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3"/>
      <c r="CA430" s="21"/>
      <c r="CB430" s="21"/>
      <c r="CC430" s="21"/>
      <c r="CD430" s="21"/>
      <c r="CE430" s="4"/>
      <c r="CF430" s="4"/>
      <c r="CG430" s="4"/>
      <c r="CH430" s="31"/>
      <c r="CI430" s="4"/>
      <c r="CJ430" s="4"/>
      <c r="CK430" s="4"/>
      <c r="CL430" s="12"/>
      <c r="CM430" s="4"/>
      <c r="CN430" s="4"/>
      <c r="CO430" s="4"/>
      <c r="CP430" s="4"/>
      <c r="CQ430" s="12"/>
      <c r="CR430" s="26"/>
      <c r="CS430" s="26"/>
      <c r="CT430" s="26"/>
      <c r="CU430" s="4"/>
      <c r="CV430" s="12"/>
      <c r="CW430" s="4"/>
      <c r="CX430" s="4"/>
      <c r="CY430" s="4"/>
      <c r="CZ430" s="4"/>
      <c r="DA430" s="12"/>
      <c r="DB430" s="26"/>
      <c r="DC430" s="24"/>
      <c r="DD430" s="26"/>
      <c r="DE430" s="26"/>
      <c r="DF430" s="23"/>
      <c r="DG430" s="23"/>
      <c r="DH430" s="26"/>
      <c r="DI430" s="26"/>
      <c r="DJ430" s="26"/>
      <c r="DK430" s="4"/>
      <c r="DL430" s="23"/>
      <c r="DM430" s="23"/>
      <c r="DN430" s="4"/>
      <c r="DO430" s="4"/>
      <c r="DP430" s="4"/>
      <c r="DQ430" s="4"/>
      <c r="DR430" s="23"/>
      <c r="DS430" s="23"/>
      <c r="DT430" s="4"/>
      <c r="DU430" s="24"/>
      <c r="DV430" s="4"/>
      <c r="DW430" s="4"/>
      <c r="DX430" s="12"/>
      <c r="DY430" s="23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23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</row>
    <row r="431" spans="4:171" x14ac:dyDescent="0.2">
      <c r="D431" s="4"/>
      <c r="F431" s="24"/>
      <c r="G431" s="24"/>
      <c r="H431" s="24"/>
      <c r="I431" s="24"/>
      <c r="K431" s="24"/>
      <c r="L431" s="24"/>
      <c r="M431" s="24"/>
      <c r="N431" s="24"/>
      <c r="P431" s="58"/>
      <c r="Q431" s="24"/>
      <c r="R431" s="24"/>
      <c r="S431" s="24"/>
      <c r="U431" s="24"/>
      <c r="V431" s="24"/>
      <c r="W431" s="24"/>
      <c r="X431" s="24"/>
      <c r="AA431" s="24"/>
      <c r="AB431" s="24"/>
      <c r="AC431" s="24"/>
      <c r="AD431" s="24"/>
      <c r="AE431" s="12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12"/>
      <c r="BC431" s="12"/>
      <c r="BD431" s="24"/>
      <c r="BE431" s="24"/>
      <c r="BF431" s="24"/>
      <c r="BG431" s="24"/>
      <c r="BH431" s="12"/>
      <c r="BI431" s="12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3"/>
      <c r="CA431" s="21"/>
      <c r="CB431" s="21"/>
      <c r="CC431" s="21"/>
      <c r="CD431" s="21"/>
      <c r="CE431" s="4"/>
      <c r="CF431" s="4"/>
      <c r="CG431" s="4"/>
      <c r="CH431" s="31"/>
      <c r="CI431" s="4"/>
      <c r="CJ431" s="4"/>
      <c r="CK431" s="4"/>
      <c r="CL431" s="12"/>
      <c r="CM431" s="4"/>
      <c r="CN431" s="4"/>
      <c r="CO431" s="4"/>
      <c r="CP431" s="4"/>
      <c r="CQ431" s="12"/>
      <c r="CR431" s="26"/>
      <c r="CS431" s="26"/>
      <c r="CT431" s="26"/>
      <c r="CU431" s="4"/>
      <c r="CV431" s="12"/>
      <c r="CW431" s="4"/>
      <c r="CX431" s="4"/>
      <c r="CY431" s="4"/>
      <c r="CZ431" s="4"/>
      <c r="DA431" s="12"/>
      <c r="DB431" s="26"/>
      <c r="DC431" s="24"/>
      <c r="DD431" s="26"/>
      <c r="DE431" s="26"/>
      <c r="DF431" s="23"/>
      <c r="DG431" s="23"/>
      <c r="DH431" s="26"/>
      <c r="DI431" s="26"/>
      <c r="DJ431" s="26"/>
      <c r="DK431" s="4"/>
      <c r="DL431" s="23"/>
      <c r="DM431" s="23"/>
      <c r="DN431" s="4"/>
      <c r="DO431" s="4"/>
      <c r="DP431" s="4"/>
      <c r="DQ431" s="4"/>
      <c r="DR431" s="23"/>
      <c r="DS431" s="23"/>
      <c r="DT431" s="4"/>
      <c r="DU431" s="24"/>
      <c r="DV431" s="4"/>
      <c r="DW431" s="4"/>
      <c r="DX431" s="12"/>
      <c r="DY431" s="23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23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</row>
    <row r="432" spans="4:171" x14ac:dyDescent="0.2">
      <c r="D432" s="4"/>
      <c r="F432" s="24"/>
      <c r="G432" s="24"/>
      <c r="H432" s="24"/>
      <c r="I432" s="24"/>
      <c r="K432" s="24"/>
      <c r="L432" s="24"/>
      <c r="M432" s="24"/>
      <c r="N432" s="24"/>
      <c r="P432" s="58"/>
      <c r="Q432" s="24"/>
      <c r="R432" s="24"/>
      <c r="S432" s="24"/>
      <c r="U432" s="24"/>
      <c r="V432" s="24"/>
      <c r="W432" s="24"/>
      <c r="X432" s="24"/>
      <c r="AA432" s="24"/>
      <c r="AB432" s="24"/>
      <c r="AC432" s="24"/>
      <c r="AD432" s="24"/>
      <c r="AE432" s="12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12"/>
      <c r="BC432" s="12"/>
      <c r="BD432" s="24"/>
      <c r="BE432" s="24"/>
      <c r="BF432" s="24"/>
      <c r="BG432" s="24"/>
      <c r="BH432" s="12"/>
      <c r="BI432" s="12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3"/>
      <c r="CA432" s="21"/>
      <c r="CB432" s="21"/>
      <c r="CC432" s="21"/>
      <c r="CD432" s="21"/>
      <c r="CE432" s="4"/>
      <c r="CF432" s="4"/>
      <c r="CG432" s="4"/>
      <c r="CH432" s="31"/>
      <c r="CI432" s="4"/>
      <c r="CJ432" s="4"/>
      <c r="CK432" s="4"/>
      <c r="CL432" s="12"/>
      <c r="CM432" s="4"/>
      <c r="CN432" s="4"/>
      <c r="CO432" s="4"/>
      <c r="CP432" s="4"/>
      <c r="CQ432" s="12"/>
      <c r="CR432" s="26"/>
      <c r="CS432" s="26"/>
      <c r="CT432" s="26"/>
      <c r="CU432" s="4"/>
      <c r="CV432" s="12"/>
      <c r="CW432" s="4"/>
      <c r="CX432" s="4"/>
      <c r="CY432" s="4"/>
      <c r="CZ432" s="4"/>
      <c r="DA432" s="12"/>
      <c r="DB432" s="26"/>
      <c r="DC432" s="24"/>
      <c r="DD432" s="26"/>
      <c r="DE432" s="26"/>
      <c r="DF432" s="23"/>
      <c r="DG432" s="23"/>
      <c r="DH432" s="26"/>
      <c r="DI432" s="26"/>
      <c r="DJ432" s="26"/>
      <c r="DK432" s="4"/>
      <c r="DL432" s="23"/>
      <c r="DM432" s="23"/>
      <c r="DN432" s="4"/>
      <c r="DO432" s="4"/>
      <c r="DP432" s="4"/>
      <c r="DQ432" s="4"/>
      <c r="DR432" s="23"/>
      <c r="DS432" s="23"/>
      <c r="DT432" s="4"/>
      <c r="DU432" s="24"/>
      <c r="DV432" s="4"/>
      <c r="DW432" s="4"/>
      <c r="DX432" s="12"/>
      <c r="DY432" s="23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23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</row>
    <row r="433" spans="4:171" x14ac:dyDescent="0.2">
      <c r="D433" s="4"/>
      <c r="F433" s="24"/>
      <c r="G433" s="24"/>
      <c r="H433" s="24"/>
      <c r="I433" s="24"/>
      <c r="K433" s="24"/>
      <c r="L433" s="24"/>
      <c r="M433" s="24"/>
      <c r="N433" s="24"/>
      <c r="P433" s="58"/>
      <c r="Q433" s="24"/>
      <c r="R433" s="24"/>
      <c r="S433" s="24"/>
      <c r="U433" s="24"/>
      <c r="V433" s="24"/>
      <c r="W433" s="24"/>
      <c r="X433" s="24"/>
      <c r="AA433" s="24"/>
      <c r="AB433" s="24"/>
      <c r="AC433" s="24"/>
      <c r="AD433" s="24"/>
      <c r="AE433" s="12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12"/>
      <c r="BC433" s="12"/>
      <c r="BD433" s="24"/>
      <c r="BE433" s="24"/>
      <c r="BF433" s="24"/>
      <c r="BG433" s="24"/>
      <c r="BH433" s="12"/>
      <c r="BI433" s="12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3"/>
      <c r="CA433" s="21"/>
      <c r="CB433" s="21"/>
      <c r="CC433" s="21"/>
      <c r="CD433" s="21"/>
      <c r="CE433" s="4"/>
      <c r="CF433" s="4"/>
      <c r="CG433" s="4"/>
      <c r="CH433" s="31"/>
      <c r="CI433" s="4"/>
      <c r="CJ433" s="4"/>
      <c r="CK433" s="4"/>
      <c r="CL433" s="12"/>
      <c r="CM433" s="4"/>
      <c r="CN433" s="4"/>
      <c r="CO433" s="4"/>
      <c r="CP433" s="4"/>
      <c r="CQ433" s="12"/>
      <c r="CR433" s="26"/>
      <c r="CS433" s="26"/>
      <c r="CT433" s="26"/>
      <c r="CU433" s="4"/>
      <c r="CV433" s="12"/>
      <c r="CW433" s="4"/>
      <c r="CX433" s="4"/>
      <c r="CY433" s="4"/>
      <c r="CZ433" s="4"/>
      <c r="DA433" s="12"/>
      <c r="DB433" s="26"/>
      <c r="DC433" s="24"/>
      <c r="DD433" s="26"/>
      <c r="DE433" s="26"/>
      <c r="DF433" s="23"/>
      <c r="DG433" s="23"/>
      <c r="DH433" s="26"/>
      <c r="DI433" s="26"/>
      <c r="DJ433" s="26"/>
      <c r="DK433" s="4"/>
      <c r="DL433" s="23"/>
      <c r="DM433" s="23"/>
      <c r="DN433" s="4"/>
      <c r="DO433" s="4"/>
      <c r="DP433" s="4"/>
      <c r="DQ433" s="4"/>
      <c r="DR433" s="23"/>
      <c r="DS433" s="23"/>
      <c r="DT433" s="4"/>
      <c r="DU433" s="24"/>
      <c r="DV433" s="4"/>
      <c r="DW433" s="4"/>
      <c r="DX433" s="12"/>
      <c r="DY433" s="23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23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</row>
    <row r="434" spans="4:171" x14ac:dyDescent="0.2">
      <c r="D434" s="4"/>
      <c r="F434" s="24"/>
      <c r="G434" s="24"/>
      <c r="H434" s="24"/>
      <c r="I434" s="24"/>
      <c r="K434" s="24"/>
      <c r="L434" s="24"/>
      <c r="M434" s="24"/>
      <c r="N434" s="24"/>
      <c r="P434" s="58"/>
      <c r="Q434" s="24"/>
      <c r="R434" s="24"/>
      <c r="S434" s="24"/>
      <c r="U434" s="24"/>
      <c r="V434" s="24"/>
      <c r="W434" s="24"/>
      <c r="X434" s="24"/>
      <c r="AA434" s="24"/>
      <c r="AB434" s="24"/>
      <c r="AC434" s="24"/>
      <c r="AD434" s="24"/>
      <c r="AE434" s="12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12"/>
      <c r="BC434" s="12"/>
      <c r="BD434" s="24"/>
      <c r="BE434" s="24"/>
      <c r="BF434" s="24"/>
      <c r="BG434" s="24"/>
      <c r="BH434" s="12"/>
      <c r="BI434" s="12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3"/>
      <c r="CA434" s="21"/>
      <c r="CB434" s="21"/>
      <c r="CC434" s="21"/>
      <c r="CD434" s="21"/>
      <c r="CE434" s="4"/>
      <c r="CF434" s="4"/>
      <c r="CG434" s="4"/>
      <c r="CH434" s="31"/>
      <c r="CI434" s="4"/>
      <c r="CJ434" s="4"/>
      <c r="CK434" s="4"/>
      <c r="CL434" s="12"/>
      <c r="CM434" s="4"/>
      <c r="CN434" s="4"/>
      <c r="CO434" s="4"/>
      <c r="CP434" s="4"/>
      <c r="CQ434" s="12"/>
      <c r="CR434" s="26"/>
      <c r="CS434" s="26"/>
      <c r="CT434" s="26"/>
      <c r="CU434" s="4"/>
      <c r="CV434" s="12"/>
      <c r="CW434" s="4"/>
      <c r="CX434" s="4"/>
      <c r="CY434" s="4"/>
      <c r="CZ434" s="4"/>
      <c r="DA434" s="12"/>
      <c r="DB434" s="26"/>
      <c r="DC434" s="24"/>
      <c r="DD434" s="26"/>
      <c r="DE434" s="26"/>
      <c r="DF434" s="23"/>
      <c r="DG434" s="23"/>
      <c r="DH434" s="26"/>
      <c r="DI434" s="26"/>
      <c r="DJ434" s="26"/>
      <c r="DK434" s="4"/>
      <c r="DL434" s="23"/>
      <c r="DM434" s="23"/>
      <c r="DN434" s="4"/>
      <c r="DO434" s="4"/>
      <c r="DP434" s="4"/>
      <c r="DQ434" s="4"/>
      <c r="DR434" s="23"/>
      <c r="DS434" s="23"/>
      <c r="DT434" s="4"/>
      <c r="DU434" s="24"/>
      <c r="DV434" s="4"/>
      <c r="DW434" s="4"/>
      <c r="DX434" s="12"/>
      <c r="DY434" s="23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23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</row>
    <row r="435" spans="4:171" x14ac:dyDescent="0.2">
      <c r="D435" s="4"/>
      <c r="F435" s="24"/>
      <c r="G435" s="24"/>
      <c r="H435" s="24"/>
      <c r="I435" s="24"/>
      <c r="K435" s="24"/>
      <c r="L435" s="24"/>
      <c r="M435" s="24"/>
      <c r="N435" s="24"/>
      <c r="P435" s="58"/>
      <c r="Q435" s="24"/>
      <c r="R435" s="24"/>
      <c r="S435" s="24"/>
      <c r="U435" s="24"/>
      <c r="V435" s="24"/>
      <c r="W435" s="24"/>
      <c r="X435" s="24"/>
      <c r="AA435" s="24"/>
      <c r="AB435" s="24"/>
      <c r="AC435" s="24"/>
      <c r="AD435" s="24"/>
      <c r="AE435" s="12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12"/>
      <c r="BC435" s="12"/>
      <c r="BD435" s="24"/>
      <c r="BE435" s="24"/>
      <c r="BF435" s="24"/>
      <c r="BG435" s="24"/>
      <c r="BH435" s="12"/>
      <c r="BI435" s="12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3"/>
      <c r="CA435" s="21"/>
      <c r="CB435" s="21"/>
      <c r="CC435" s="21"/>
      <c r="CD435" s="21"/>
      <c r="CE435" s="4"/>
      <c r="CF435" s="4"/>
      <c r="CG435" s="4"/>
      <c r="CH435" s="31"/>
      <c r="CI435" s="4"/>
      <c r="CJ435" s="4"/>
      <c r="CK435" s="4"/>
      <c r="CL435" s="12"/>
      <c r="CM435" s="4"/>
      <c r="CN435" s="4"/>
      <c r="CO435" s="4"/>
      <c r="CP435" s="4"/>
      <c r="CQ435" s="12"/>
      <c r="CR435" s="26"/>
      <c r="CS435" s="26"/>
      <c r="CT435" s="26"/>
      <c r="CU435" s="4"/>
      <c r="CV435" s="12"/>
      <c r="CW435" s="4"/>
      <c r="CX435" s="4"/>
      <c r="CY435" s="4"/>
      <c r="CZ435" s="4"/>
      <c r="DA435" s="12"/>
      <c r="DB435" s="26"/>
      <c r="DC435" s="24"/>
      <c r="DD435" s="26"/>
      <c r="DE435" s="26"/>
      <c r="DF435" s="23"/>
      <c r="DG435" s="23"/>
      <c r="DH435" s="26"/>
      <c r="DI435" s="26"/>
      <c r="DJ435" s="26"/>
      <c r="DK435" s="4"/>
      <c r="DL435" s="23"/>
      <c r="DM435" s="23"/>
      <c r="DN435" s="4"/>
      <c r="DO435" s="4"/>
      <c r="DP435" s="4"/>
      <c r="DQ435" s="4"/>
      <c r="DR435" s="23"/>
      <c r="DS435" s="23"/>
      <c r="DT435" s="4"/>
      <c r="DU435" s="24"/>
      <c r="DV435" s="4"/>
      <c r="DW435" s="4"/>
      <c r="DX435" s="12"/>
      <c r="DY435" s="23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23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</row>
    <row r="436" spans="4:171" x14ac:dyDescent="0.2">
      <c r="D436" s="4"/>
      <c r="F436" s="24"/>
      <c r="G436" s="24"/>
      <c r="H436" s="24"/>
      <c r="I436" s="24"/>
      <c r="K436" s="24"/>
      <c r="L436" s="24"/>
      <c r="M436" s="24"/>
      <c r="N436" s="24"/>
      <c r="P436" s="58"/>
      <c r="Q436" s="24"/>
      <c r="R436" s="24"/>
      <c r="S436" s="24"/>
      <c r="U436" s="24"/>
      <c r="V436" s="24"/>
      <c r="W436" s="24"/>
      <c r="X436" s="24"/>
      <c r="AA436" s="24"/>
      <c r="AB436" s="24"/>
      <c r="AC436" s="24"/>
      <c r="AD436" s="24"/>
      <c r="AE436" s="12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12"/>
      <c r="BC436" s="12"/>
      <c r="BD436" s="24"/>
      <c r="BE436" s="24"/>
      <c r="BF436" s="24"/>
      <c r="BG436" s="24"/>
      <c r="BH436" s="12"/>
      <c r="BI436" s="12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3"/>
      <c r="CA436" s="21"/>
      <c r="CB436" s="21"/>
      <c r="CC436" s="21"/>
      <c r="CD436" s="21"/>
      <c r="CE436" s="4"/>
      <c r="CF436" s="4"/>
      <c r="CG436" s="4"/>
      <c r="CH436" s="31"/>
      <c r="CI436" s="4"/>
      <c r="CJ436" s="4"/>
      <c r="CK436" s="4"/>
      <c r="CL436" s="12"/>
      <c r="CM436" s="4"/>
      <c r="CN436" s="4"/>
      <c r="CO436" s="4"/>
      <c r="CP436" s="4"/>
      <c r="CQ436" s="12"/>
      <c r="CR436" s="26"/>
      <c r="CS436" s="26"/>
      <c r="CT436" s="26"/>
      <c r="CU436" s="4"/>
      <c r="CV436" s="12"/>
      <c r="CW436" s="4"/>
      <c r="CX436" s="4"/>
      <c r="CY436" s="4"/>
      <c r="CZ436" s="4"/>
      <c r="DA436" s="12"/>
      <c r="DB436" s="26"/>
      <c r="DC436" s="24"/>
      <c r="DD436" s="26"/>
      <c r="DE436" s="26"/>
      <c r="DF436" s="23"/>
      <c r="DG436" s="23"/>
      <c r="DH436" s="26"/>
      <c r="DI436" s="26"/>
      <c r="DJ436" s="26"/>
      <c r="DK436" s="4"/>
      <c r="DL436" s="23"/>
      <c r="DM436" s="23"/>
      <c r="DN436" s="4"/>
      <c r="DO436" s="4"/>
      <c r="DP436" s="4"/>
      <c r="DQ436" s="4"/>
      <c r="DR436" s="23"/>
      <c r="DS436" s="23"/>
      <c r="DT436" s="4"/>
      <c r="DU436" s="24"/>
      <c r="DV436" s="4"/>
      <c r="DW436" s="4"/>
      <c r="DX436" s="12"/>
      <c r="DY436" s="23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23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</row>
    <row r="437" spans="4:171" x14ac:dyDescent="0.2">
      <c r="D437" s="4"/>
      <c r="F437" s="24"/>
      <c r="G437" s="24"/>
      <c r="H437" s="24"/>
      <c r="I437" s="24"/>
      <c r="K437" s="24"/>
      <c r="L437" s="24"/>
      <c r="M437" s="24"/>
      <c r="N437" s="24"/>
      <c r="P437" s="58"/>
      <c r="Q437" s="24"/>
      <c r="R437" s="24"/>
      <c r="S437" s="24"/>
      <c r="U437" s="24"/>
      <c r="V437" s="24"/>
      <c r="W437" s="24"/>
      <c r="X437" s="24"/>
      <c r="AA437" s="24"/>
      <c r="AB437" s="24"/>
      <c r="AC437" s="24"/>
      <c r="AD437" s="24"/>
      <c r="AE437" s="12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12"/>
      <c r="BC437" s="12"/>
      <c r="BD437" s="24"/>
      <c r="BE437" s="24"/>
      <c r="BF437" s="24"/>
      <c r="BG437" s="24"/>
      <c r="BH437" s="12"/>
      <c r="BI437" s="12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3"/>
      <c r="CA437" s="21"/>
      <c r="CB437" s="21"/>
      <c r="CC437" s="21"/>
      <c r="CD437" s="21"/>
      <c r="CE437" s="4"/>
      <c r="CF437" s="4"/>
      <c r="CG437" s="4"/>
      <c r="CH437" s="31"/>
      <c r="CI437" s="4"/>
      <c r="CJ437" s="4"/>
      <c r="CK437" s="4"/>
      <c r="CL437" s="12"/>
      <c r="CM437" s="4"/>
      <c r="CN437" s="4"/>
      <c r="CO437" s="4"/>
      <c r="CP437" s="4"/>
      <c r="CQ437" s="12"/>
      <c r="CR437" s="26"/>
      <c r="CS437" s="26"/>
      <c r="CT437" s="26"/>
      <c r="CU437" s="4"/>
      <c r="CV437" s="12"/>
      <c r="CW437" s="4"/>
      <c r="CX437" s="4"/>
      <c r="CY437" s="4"/>
      <c r="CZ437" s="4"/>
      <c r="DA437" s="12"/>
      <c r="DB437" s="26"/>
      <c r="DC437" s="24"/>
      <c r="DD437" s="26"/>
      <c r="DE437" s="26"/>
      <c r="DF437" s="23"/>
      <c r="DG437" s="23"/>
      <c r="DH437" s="26"/>
      <c r="DI437" s="26"/>
      <c r="DJ437" s="26"/>
      <c r="DK437" s="4"/>
      <c r="DL437" s="23"/>
      <c r="DM437" s="23"/>
      <c r="DN437" s="4"/>
      <c r="DO437" s="4"/>
      <c r="DP437" s="4"/>
      <c r="DQ437" s="4"/>
      <c r="DR437" s="23"/>
      <c r="DS437" s="23"/>
      <c r="DT437" s="4"/>
      <c r="DU437" s="24"/>
      <c r="DV437" s="4"/>
      <c r="DW437" s="4"/>
      <c r="DX437" s="12"/>
      <c r="DY437" s="23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23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</row>
    <row r="438" spans="4:171" x14ac:dyDescent="0.2">
      <c r="D438" s="4"/>
      <c r="F438" s="24"/>
      <c r="G438" s="24"/>
      <c r="H438" s="24"/>
      <c r="I438" s="24"/>
      <c r="K438" s="24"/>
      <c r="L438" s="24"/>
      <c r="M438" s="24"/>
      <c r="N438" s="24"/>
      <c r="P438" s="58"/>
      <c r="Q438" s="24"/>
      <c r="R438" s="24"/>
      <c r="S438" s="24"/>
      <c r="U438" s="24"/>
      <c r="V438" s="24"/>
      <c r="W438" s="24"/>
      <c r="X438" s="24"/>
      <c r="AA438" s="24"/>
      <c r="AB438" s="24"/>
      <c r="AC438" s="24"/>
      <c r="AD438" s="24"/>
      <c r="AE438" s="12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12"/>
      <c r="BC438" s="12"/>
      <c r="BD438" s="24"/>
      <c r="BE438" s="24"/>
      <c r="BF438" s="24"/>
      <c r="BG438" s="24"/>
      <c r="BH438" s="12"/>
      <c r="BI438" s="12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3"/>
      <c r="CA438" s="21"/>
      <c r="CB438" s="21"/>
      <c r="CC438" s="21"/>
      <c r="CD438" s="21"/>
      <c r="CE438" s="4"/>
      <c r="CF438" s="4"/>
      <c r="CG438" s="4"/>
      <c r="CH438" s="31"/>
      <c r="CI438" s="4"/>
      <c r="CJ438" s="4"/>
      <c r="CK438" s="4"/>
      <c r="CL438" s="12"/>
      <c r="CM438" s="4"/>
      <c r="CN438" s="4"/>
      <c r="CO438" s="4"/>
      <c r="CP438" s="4"/>
      <c r="CQ438" s="12"/>
      <c r="CR438" s="26"/>
      <c r="CS438" s="26"/>
      <c r="CT438" s="26"/>
      <c r="CU438" s="4"/>
      <c r="CV438" s="12"/>
      <c r="CW438" s="4"/>
      <c r="CX438" s="4"/>
      <c r="CY438" s="4"/>
      <c r="CZ438" s="4"/>
      <c r="DA438" s="12"/>
      <c r="DB438" s="26"/>
      <c r="DC438" s="24"/>
      <c r="DD438" s="26"/>
      <c r="DE438" s="26"/>
      <c r="DF438" s="23"/>
      <c r="DG438" s="23"/>
      <c r="DH438" s="26"/>
      <c r="DI438" s="26"/>
      <c r="DJ438" s="26"/>
      <c r="DK438" s="4"/>
      <c r="DL438" s="23"/>
      <c r="DM438" s="23"/>
      <c r="DN438" s="4"/>
      <c r="DO438" s="4"/>
      <c r="DP438" s="4"/>
      <c r="DQ438" s="4"/>
      <c r="DR438" s="23"/>
      <c r="DS438" s="23"/>
      <c r="DT438" s="4"/>
      <c r="DU438" s="24"/>
      <c r="DV438" s="4"/>
      <c r="DW438" s="4"/>
      <c r="DX438" s="12"/>
      <c r="DY438" s="23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23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</row>
    <row r="439" spans="4:171" x14ac:dyDescent="0.2">
      <c r="D439" s="4"/>
      <c r="F439" s="24"/>
      <c r="G439" s="24"/>
      <c r="H439" s="24"/>
      <c r="I439" s="24"/>
      <c r="K439" s="24"/>
      <c r="L439" s="24"/>
      <c r="M439" s="24"/>
      <c r="N439" s="24"/>
      <c r="P439" s="58"/>
      <c r="Q439" s="24"/>
      <c r="R439" s="24"/>
      <c r="S439" s="24"/>
      <c r="U439" s="24"/>
      <c r="V439" s="24"/>
      <c r="W439" s="24"/>
      <c r="X439" s="24"/>
      <c r="AA439" s="24"/>
      <c r="AB439" s="24"/>
      <c r="AC439" s="24"/>
      <c r="AD439" s="24"/>
      <c r="AE439" s="12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12"/>
      <c r="BC439" s="12"/>
      <c r="BD439" s="24"/>
      <c r="BE439" s="24"/>
      <c r="BF439" s="24"/>
      <c r="BG439" s="24"/>
      <c r="BH439" s="12"/>
      <c r="BI439" s="12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3"/>
      <c r="CA439" s="21"/>
      <c r="CB439" s="21"/>
      <c r="CC439" s="21"/>
      <c r="CD439" s="21"/>
      <c r="CE439" s="4"/>
      <c r="CF439" s="4"/>
      <c r="CG439" s="4"/>
      <c r="CH439" s="31"/>
      <c r="CI439" s="4"/>
      <c r="CJ439" s="4"/>
      <c r="CK439" s="4"/>
      <c r="CL439" s="12"/>
      <c r="CM439" s="4"/>
      <c r="CN439" s="4"/>
      <c r="CO439" s="4"/>
      <c r="CP439" s="4"/>
      <c r="CQ439" s="12"/>
      <c r="CR439" s="26"/>
      <c r="CS439" s="26"/>
      <c r="CT439" s="26"/>
      <c r="CU439" s="4"/>
      <c r="CV439" s="12"/>
      <c r="CW439" s="4"/>
      <c r="CX439" s="4"/>
      <c r="CY439" s="4"/>
      <c r="CZ439" s="4"/>
      <c r="DA439" s="12"/>
      <c r="DB439" s="26"/>
      <c r="DC439" s="24"/>
      <c r="DD439" s="26"/>
      <c r="DE439" s="26"/>
      <c r="DF439" s="23"/>
      <c r="DG439" s="23"/>
      <c r="DH439" s="26"/>
      <c r="DI439" s="26"/>
      <c r="DJ439" s="26"/>
      <c r="DK439" s="4"/>
      <c r="DL439" s="23"/>
      <c r="DM439" s="23"/>
      <c r="DN439" s="4"/>
      <c r="DO439" s="4"/>
      <c r="DP439" s="4"/>
      <c r="DQ439" s="4"/>
      <c r="DR439" s="23"/>
      <c r="DS439" s="23"/>
      <c r="DT439" s="4"/>
      <c r="DU439" s="24"/>
      <c r="DV439" s="4"/>
      <c r="DW439" s="4"/>
      <c r="DX439" s="12"/>
      <c r="DY439" s="23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23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</row>
    <row r="440" spans="4:171" x14ac:dyDescent="0.2">
      <c r="D440" s="4"/>
      <c r="F440" s="24"/>
      <c r="G440" s="24"/>
      <c r="H440" s="24"/>
      <c r="I440" s="24"/>
      <c r="K440" s="24"/>
      <c r="L440" s="24"/>
      <c r="M440" s="24"/>
      <c r="N440" s="24"/>
      <c r="P440" s="58"/>
      <c r="Q440" s="24"/>
      <c r="R440" s="24"/>
      <c r="S440" s="24"/>
      <c r="U440" s="24"/>
      <c r="V440" s="24"/>
      <c r="W440" s="24"/>
      <c r="X440" s="24"/>
      <c r="AA440" s="24"/>
      <c r="AB440" s="24"/>
      <c r="AC440" s="24"/>
      <c r="AD440" s="24"/>
      <c r="AE440" s="12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12"/>
      <c r="BC440" s="12"/>
      <c r="BD440" s="24"/>
      <c r="BE440" s="24"/>
      <c r="BF440" s="24"/>
      <c r="BG440" s="24"/>
      <c r="BH440" s="12"/>
      <c r="BI440" s="12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3"/>
      <c r="CA440" s="21"/>
      <c r="CB440" s="21"/>
      <c r="CC440" s="21"/>
      <c r="CD440" s="21"/>
      <c r="CE440" s="4"/>
      <c r="CF440" s="4"/>
      <c r="CG440" s="4"/>
      <c r="CH440" s="31"/>
      <c r="CI440" s="4"/>
      <c r="CJ440" s="4"/>
      <c r="CK440" s="4"/>
      <c r="CL440" s="12"/>
      <c r="CM440" s="4"/>
      <c r="CN440" s="4"/>
      <c r="CO440" s="4"/>
      <c r="CP440" s="4"/>
      <c r="CQ440" s="12"/>
      <c r="CR440" s="26"/>
      <c r="CS440" s="26"/>
      <c r="CT440" s="26"/>
      <c r="CU440" s="4"/>
      <c r="CV440" s="12"/>
      <c r="CW440" s="4"/>
      <c r="CX440" s="4"/>
      <c r="CY440" s="4"/>
      <c r="CZ440" s="4"/>
      <c r="DA440" s="12"/>
      <c r="DB440" s="26"/>
      <c r="DC440" s="24"/>
      <c r="DD440" s="26"/>
      <c r="DE440" s="26"/>
      <c r="DF440" s="23"/>
      <c r="DG440" s="23"/>
      <c r="DH440" s="26"/>
      <c r="DI440" s="26"/>
      <c r="DJ440" s="26"/>
      <c r="DK440" s="4"/>
      <c r="DL440" s="23"/>
      <c r="DM440" s="23"/>
      <c r="DN440" s="4"/>
      <c r="DO440" s="4"/>
      <c r="DP440" s="4"/>
      <c r="DQ440" s="4"/>
      <c r="DR440" s="23"/>
      <c r="DS440" s="23"/>
      <c r="DT440" s="4"/>
      <c r="DU440" s="24"/>
      <c r="DV440" s="4"/>
      <c r="DW440" s="4"/>
      <c r="DX440" s="12"/>
      <c r="DY440" s="23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23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</row>
    <row r="441" spans="4:171" x14ac:dyDescent="0.2">
      <c r="D441" s="4"/>
      <c r="F441" s="24"/>
      <c r="G441" s="24"/>
      <c r="H441" s="24"/>
      <c r="I441" s="24"/>
      <c r="K441" s="24"/>
      <c r="L441" s="24"/>
      <c r="M441" s="24"/>
      <c r="N441" s="24"/>
      <c r="P441" s="58"/>
      <c r="Q441" s="24"/>
      <c r="R441" s="24"/>
      <c r="S441" s="24"/>
      <c r="U441" s="24"/>
      <c r="V441" s="24"/>
      <c r="W441" s="24"/>
      <c r="X441" s="24"/>
      <c r="AA441" s="24"/>
      <c r="AB441" s="24"/>
      <c r="AC441" s="24"/>
      <c r="AD441" s="24"/>
      <c r="AE441" s="12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12"/>
      <c r="BC441" s="12"/>
      <c r="BD441" s="24"/>
      <c r="BE441" s="24"/>
      <c r="BF441" s="24"/>
      <c r="BG441" s="24"/>
      <c r="BH441" s="12"/>
      <c r="BI441" s="12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3"/>
      <c r="CA441" s="21"/>
      <c r="CB441" s="21"/>
      <c r="CC441" s="21"/>
      <c r="CD441" s="21"/>
      <c r="CE441" s="4"/>
      <c r="CF441" s="4"/>
      <c r="CG441" s="4"/>
      <c r="CH441" s="31"/>
      <c r="CI441" s="4"/>
      <c r="CJ441" s="4"/>
      <c r="CK441" s="4"/>
      <c r="CL441" s="12"/>
      <c r="CM441" s="4"/>
      <c r="CN441" s="4"/>
      <c r="CO441" s="4"/>
      <c r="CP441" s="4"/>
      <c r="CQ441" s="12"/>
      <c r="CR441" s="26"/>
      <c r="CS441" s="26"/>
      <c r="CT441" s="26"/>
      <c r="CU441" s="4"/>
      <c r="CV441" s="12"/>
      <c r="CW441" s="4"/>
      <c r="CX441" s="4"/>
      <c r="CY441" s="4"/>
      <c r="CZ441" s="4"/>
      <c r="DA441" s="12"/>
      <c r="DB441" s="26"/>
      <c r="DC441" s="24"/>
      <c r="DD441" s="26"/>
      <c r="DE441" s="26"/>
      <c r="DF441" s="23"/>
      <c r="DG441" s="23"/>
      <c r="DH441" s="26"/>
      <c r="DI441" s="26"/>
      <c r="DJ441" s="26"/>
      <c r="DK441" s="4"/>
      <c r="DL441" s="23"/>
      <c r="DM441" s="23"/>
      <c r="DN441" s="4"/>
      <c r="DO441" s="4"/>
      <c r="DP441" s="4"/>
      <c r="DQ441" s="4"/>
      <c r="DR441" s="23"/>
      <c r="DS441" s="23"/>
      <c r="DT441" s="4"/>
      <c r="DU441" s="24"/>
      <c r="DV441" s="4"/>
      <c r="DW441" s="4"/>
      <c r="DX441" s="12"/>
      <c r="DY441" s="23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23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</row>
    <row r="442" spans="4:171" x14ac:dyDescent="0.2">
      <c r="D442" s="4"/>
      <c r="F442" s="24"/>
      <c r="G442" s="24"/>
      <c r="H442" s="24"/>
      <c r="I442" s="24"/>
      <c r="K442" s="24"/>
      <c r="L442" s="24"/>
      <c r="M442" s="24"/>
      <c r="N442" s="24"/>
      <c r="P442" s="58"/>
      <c r="Q442" s="24"/>
      <c r="R442" s="24"/>
      <c r="S442" s="24"/>
      <c r="U442" s="24"/>
      <c r="V442" s="24"/>
      <c r="W442" s="24"/>
      <c r="X442" s="24"/>
      <c r="AA442" s="24"/>
      <c r="AB442" s="24"/>
      <c r="AC442" s="24"/>
      <c r="AD442" s="24"/>
      <c r="AE442" s="12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12"/>
      <c r="BC442" s="12"/>
      <c r="BD442" s="24"/>
      <c r="BE442" s="24"/>
      <c r="BF442" s="24"/>
      <c r="BG442" s="24"/>
      <c r="BH442" s="12"/>
      <c r="BI442" s="12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3"/>
      <c r="CA442" s="21"/>
      <c r="CB442" s="21"/>
      <c r="CC442" s="21"/>
      <c r="CD442" s="21"/>
      <c r="CE442" s="4"/>
      <c r="CF442" s="4"/>
      <c r="CG442" s="4"/>
      <c r="CH442" s="31"/>
      <c r="CI442" s="4"/>
      <c r="CJ442" s="4"/>
      <c r="CK442" s="4"/>
      <c r="CL442" s="12"/>
      <c r="CM442" s="4"/>
      <c r="CN442" s="4"/>
      <c r="CO442" s="4"/>
      <c r="CP442" s="4"/>
      <c r="CQ442" s="12"/>
      <c r="CR442" s="26"/>
      <c r="CS442" s="26"/>
      <c r="CT442" s="26"/>
      <c r="CU442" s="4"/>
      <c r="CV442" s="12"/>
      <c r="CW442" s="4"/>
      <c r="CX442" s="4"/>
      <c r="CY442" s="4"/>
      <c r="CZ442" s="4"/>
      <c r="DA442" s="12"/>
      <c r="DB442" s="26"/>
      <c r="DC442" s="24"/>
      <c r="DD442" s="26"/>
      <c r="DE442" s="26"/>
      <c r="DF442" s="23"/>
      <c r="DG442" s="23"/>
      <c r="DH442" s="26"/>
      <c r="DI442" s="26"/>
      <c r="DJ442" s="26"/>
      <c r="DK442" s="4"/>
      <c r="DL442" s="23"/>
      <c r="DM442" s="23"/>
      <c r="DN442" s="4"/>
      <c r="DO442" s="4"/>
      <c r="DP442" s="4"/>
      <c r="DQ442" s="4"/>
      <c r="DR442" s="23"/>
      <c r="DS442" s="23"/>
      <c r="DT442" s="4"/>
      <c r="DU442" s="24"/>
      <c r="DV442" s="4"/>
      <c r="DW442" s="4"/>
      <c r="DX442" s="12"/>
      <c r="DY442" s="23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23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</row>
    <row r="443" spans="4:171" x14ac:dyDescent="0.2">
      <c r="D443" s="4"/>
      <c r="F443" s="24"/>
      <c r="G443" s="24"/>
      <c r="H443" s="24"/>
      <c r="I443" s="24"/>
      <c r="K443" s="24"/>
      <c r="L443" s="24"/>
      <c r="M443" s="24"/>
      <c r="N443" s="24"/>
      <c r="P443" s="58"/>
      <c r="Q443" s="24"/>
      <c r="R443" s="24"/>
      <c r="S443" s="24"/>
      <c r="U443" s="24"/>
      <c r="V443" s="24"/>
      <c r="W443" s="24"/>
      <c r="X443" s="24"/>
      <c r="AA443" s="24"/>
      <c r="AB443" s="24"/>
      <c r="AC443" s="24"/>
      <c r="AD443" s="24"/>
      <c r="AE443" s="12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12"/>
      <c r="BC443" s="12"/>
      <c r="BD443" s="24"/>
      <c r="BE443" s="24"/>
      <c r="BF443" s="24"/>
      <c r="BG443" s="24"/>
      <c r="BH443" s="12"/>
      <c r="BI443" s="12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3"/>
      <c r="CA443" s="21"/>
      <c r="CB443" s="21"/>
      <c r="CC443" s="21"/>
      <c r="CD443" s="21"/>
      <c r="CE443" s="4"/>
      <c r="CF443" s="4"/>
      <c r="CG443" s="4"/>
      <c r="CH443" s="31"/>
      <c r="CI443" s="4"/>
      <c r="CJ443" s="4"/>
      <c r="CK443" s="4"/>
      <c r="CL443" s="12"/>
      <c r="CM443" s="4"/>
      <c r="CN443" s="4"/>
      <c r="CO443" s="4"/>
      <c r="CP443" s="4"/>
      <c r="CQ443" s="12"/>
      <c r="CR443" s="26"/>
      <c r="CS443" s="26"/>
      <c r="CT443" s="26"/>
      <c r="CU443" s="4"/>
      <c r="CV443" s="12"/>
      <c r="CW443" s="4"/>
      <c r="CX443" s="4"/>
      <c r="CY443" s="4"/>
      <c r="CZ443" s="4"/>
      <c r="DA443" s="12"/>
      <c r="DB443" s="26"/>
      <c r="DC443" s="24"/>
      <c r="DD443" s="26"/>
      <c r="DE443" s="26"/>
      <c r="DF443" s="23"/>
      <c r="DG443" s="23"/>
      <c r="DH443" s="26"/>
      <c r="DI443" s="26"/>
      <c r="DJ443" s="26"/>
      <c r="DK443" s="4"/>
      <c r="DL443" s="23"/>
      <c r="DM443" s="23"/>
      <c r="DN443" s="4"/>
      <c r="DO443" s="4"/>
      <c r="DP443" s="4"/>
      <c r="DQ443" s="4"/>
      <c r="DR443" s="23"/>
      <c r="DS443" s="23"/>
      <c r="DT443" s="4"/>
      <c r="DU443" s="24"/>
      <c r="DV443" s="4"/>
      <c r="DW443" s="4"/>
      <c r="DX443" s="12"/>
      <c r="DY443" s="23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23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</row>
    <row r="444" spans="4:171" x14ac:dyDescent="0.2">
      <c r="D444" s="4"/>
      <c r="F444" s="24"/>
      <c r="G444" s="24"/>
      <c r="H444" s="24"/>
      <c r="I444" s="24"/>
      <c r="K444" s="24"/>
      <c r="L444" s="24"/>
      <c r="M444" s="24"/>
      <c r="N444" s="24"/>
      <c r="P444" s="58"/>
      <c r="Q444" s="24"/>
      <c r="R444" s="24"/>
      <c r="S444" s="24"/>
      <c r="U444" s="24"/>
      <c r="V444" s="24"/>
      <c r="W444" s="24"/>
      <c r="X444" s="24"/>
      <c r="AA444" s="24"/>
      <c r="AB444" s="24"/>
      <c r="AC444" s="24"/>
      <c r="AD444" s="24"/>
      <c r="AE444" s="12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12"/>
      <c r="BC444" s="12"/>
      <c r="BD444" s="24"/>
      <c r="BE444" s="24"/>
      <c r="BF444" s="24"/>
      <c r="BG444" s="24"/>
      <c r="BH444" s="12"/>
      <c r="BI444" s="12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3"/>
      <c r="CA444" s="21"/>
      <c r="CB444" s="21"/>
      <c r="CC444" s="21"/>
      <c r="CD444" s="21"/>
      <c r="CE444" s="4"/>
      <c r="CF444" s="4"/>
      <c r="CG444" s="4"/>
      <c r="CH444" s="31"/>
      <c r="CI444" s="4"/>
      <c r="CJ444" s="4"/>
      <c r="CK444" s="4"/>
      <c r="CL444" s="12"/>
      <c r="CM444" s="4"/>
      <c r="CN444" s="4"/>
      <c r="CO444" s="4"/>
      <c r="CP444" s="4"/>
      <c r="CQ444" s="12"/>
      <c r="CR444" s="26"/>
      <c r="CS444" s="26"/>
      <c r="CT444" s="26"/>
      <c r="CU444" s="4"/>
      <c r="CV444" s="12"/>
      <c r="CW444" s="4"/>
      <c r="CX444" s="4"/>
      <c r="CY444" s="4"/>
      <c r="CZ444" s="4"/>
      <c r="DA444" s="12"/>
      <c r="DB444" s="26"/>
      <c r="DC444" s="24"/>
      <c r="DD444" s="26"/>
      <c r="DE444" s="26"/>
      <c r="DF444" s="23"/>
      <c r="DG444" s="23"/>
      <c r="DH444" s="26"/>
      <c r="DI444" s="26"/>
      <c r="DJ444" s="26"/>
      <c r="DK444" s="4"/>
      <c r="DL444" s="23"/>
      <c r="DM444" s="23"/>
      <c r="DN444" s="4"/>
      <c r="DO444" s="4"/>
      <c r="DP444" s="4"/>
      <c r="DQ444" s="4"/>
      <c r="DR444" s="23"/>
      <c r="DS444" s="23"/>
      <c r="DT444" s="4"/>
      <c r="DU444" s="24"/>
      <c r="DV444" s="4"/>
      <c r="DW444" s="4"/>
      <c r="DX444" s="12"/>
      <c r="DY444" s="23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23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</row>
    <row r="445" spans="4:171" x14ac:dyDescent="0.2">
      <c r="D445" s="4"/>
      <c r="F445" s="24"/>
      <c r="G445" s="24"/>
      <c r="H445" s="24"/>
      <c r="I445" s="24"/>
      <c r="K445" s="24"/>
      <c r="L445" s="24"/>
      <c r="M445" s="24"/>
      <c r="N445" s="24"/>
      <c r="P445" s="58"/>
      <c r="Q445" s="24"/>
      <c r="R445" s="24"/>
      <c r="S445" s="24"/>
      <c r="U445" s="24"/>
      <c r="V445" s="24"/>
      <c r="W445" s="24"/>
      <c r="X445" s="24"/>
      <c r="AA445" s="24"/>
      <c r="AB445" s="24"/>
      <c r="AC445" s="24"/>
      <c r="AD445" s="24"/>
      <c r="AE445" s="12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12"/>
      <c r="BC445" s="12"/>
      <c r="BD445" s="24"/>
      <c r="BE445" s="24"/>
      <c r="BF445" s="24"/>
      <c r="BG445" s="24"/>
      <c r="BH445" s="12"/>
      <c r="BI445" s="12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3"/>
      <c r="CA445" s="21"/>
      <c r="CB445" s="21"/>
      <c r="CC445" s="21"/>
      <c r="CD445" s="21"/>
      <c r="CE445" s="4"/>
      <c r="CF445" s="4"/>
      <c r="CG445" s="4"/>
      <c r="CH445" s="31"/>
      <c r="CI445" s="4"/>
      <c r="CJ445" s="4"/>
      <c r="CK445" s="4"/>
      <c r="CL445" s="12"/>
      <c r="CM445" s="4"/>
      <c r="CN445" s="4"/>
      <c r="CO445" s="4"/>
      <c r="CP445" s="4"/>
      <c r="CQ445" s="12"/>
      <c r="CR445" s="26"/>
      <c r="CS445" s="26"/>
      <c r="CT445" s="26"/>
      <c r="CU445" s="4"/>
      <c r="CV445" s="12"/>
      <c r="CW445" s="4"/>
      <c r="CX445" s="4"/>
      <c r="CY445" s="4"/>
      <c r="CZ445" s="4"/>
      <c r="DA445" s="12"/>
      <c r="DB445" s="26"/>
      <c r="DC445" s="24"/>
      <c r="DD445" s="26"/>
      <c r="DE445" s="26"/>
      <c r="DF445" s="23"/>
      <c r="DG445" s="23"/>
      <c r="DH445" s="26"/>
      <c r="DI445" s="26"/>
      <c r="DJ445" s="26"/>
      <c r="DK445" s="4"/>
      <c r="DL445" s="23"/>
      <c r="DM445" s="23"/>
      <c r="DN445" s="4"/>
      <c r="DO445" s="4"/>
      <c r="DP445" s="4"/>
      <c r="DQ445" s="4"/>
      <c r="DR445" s="23"/>
      <c r="DS445" s="23"/>
      <c r="DT445" s="4"/>
      <c r="DU445" s="24"/>
      <c r="DV445" s="4"/>
      <c r="DW445" s="4"/>
      <c r="DX445" s="12"/>
      <c r="DY445" s="23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23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</row>
    <row r="446" spans="4:171" x14ac:dyDescent="0.2">
      <c r="D446" s="4"/>
      <c r="F446" s="24"/>
      <c r="G446" s="24"/>
      <c r="H446" s="24"/>
      <c r="I446" s="24"/>
      <c r="K446" s="24"/>
      <c r="L446" s="24"/>
      <c r="M446" s="24"/>
      <c r="N446" s="24"/>
      <c r="P446" s="58"/>
      <c r="Q446" s="24"/>
      <c r="R446" s="24"/>
      <c r="S446" s="24"/>
      <c r="U446" s="24"/>
      <c r="V446" s="24"/>
      <c r="W446" s="24"/>
      <c r="X446" s="24"/>
      <c r="AA446" s="24"/>
      <c r="AB446" s="24"/>
      <c r="AC446" s="24"/>
      <c r="AD446" s="24"/>
      <c r="AE446" s="12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12"/>
      <c r="BC446" s="12"/>
      <c r="BD446" s="24"/>
      <c r="BE446" s="24"/>
      <c r="BF446" s="24"/>
      <c r="BG446" s="24"/>
      <c r="BH446" s="12"/>
      <c r="BI446" s="12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3"/>
      <c r="CA446" s="21"/>
      <c r="CB446" s="21"/>
      <c r="CC446" s="21"/>
      <c r="CD446" s="21"/>
      <c r="CE446" s="4"/>
      <c r="CF446" s="4"/>
      <c r="CG446" s="4"/>
      <c r="CH446" s="31"/>
      <c r="CI446" s="4"/>
      <c r="CJ446" s="4"/>
      <c r="CK446" s="4"/>
      <c r="CL446" s="12"/>
      <c r="CM446" s="4"/>
      <c r="CN446" s="4"/>
      <c r="CO446" s="4"/>
      <c r="CP446" s="4"/>
      <c r="CQ446" s="12"/>
      <c r="CR446" s="26"/>
      <c r="CS446" s="26"/>
      <c r="CT446" s="26"/>
      <c r="CU446" s="4"/>
      <c r="CV446" s="12"/>
      <c r="CW446" s="4"/>
      <c r="CX446" s="4"/>
      <c r="CY446" s="4"/>
      <c r="CZ446" s="4"/>
      <c r="DA446" s="12"/>
      <c r="DB446" s="26"/>
      <c r="DC446" s="24"/>
      <c r="DD446" s="26"/>
      <c r="DE446" s="26"/>
      <c r="DF446" s="23"/>
      <c r="DG446" s="23"/>
      <c r="DH446" s="26"/>
      <c r="DI446" s="26"/>
      <c r="DJ446" s="26"/>
      <c r="DK446" s="4"/>
      <c r="DL446" s="23"/>
      <c r="DM446" s="23"/>
      <c r="DN446" s="4"/>
      <c r="DO446" s="4"/>
      <c r="DP446" s="4"/>
      <c r="DQ446" s="4"/>
      <c r="DR446" s="23"/>
      <c r="DS446" s="23"/>
      <c r="DT446" s="4"/>
      <c r="DU446" s="24"/>
      <c r="DV446" s="4"/>
      <c r="DW446" s="4"/>
      <c r="DX446" s="12"/>
      <c r="DY446" s="23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23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</row>
    <row r="447" spans="4:171" x14ac:dyDescent="0.2">
      <c r="D447" s="4"/>
      <c r="F447" s="24"/>
      <c r="G447" s="24"/>
      <c r="H447" s="24"/>
      <c r="I447" s="24"/>
      <c r="K447" s="24"/>
      <c r="L447" s="24"/>
      <c r="M447" s="24"/>
      <c r="N447" s="24"/>
      <c r="P447" s="58"/>
      <c r="Q447" s="24"/>
      <c r="R447" s="24"/>
      <c r="S447" s="24"/>
      <c r="U447" s="24"/>
      <c r="V447" s="24"/>
      <c r="W447" s="24"/>
      <c r="X447" s="24"/>
      <c r="AA447" s="24"/>
      <c r="AB447" s="24"/>
      <c r="AC447" s="24"/>
      <c r="AD447" s="24"/>
      <c r="AE447" s="12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12"/>
      <c r="BC447" s="12"/>
      <c r="BD447" s="24"/>
      <c r="BE447" s="24"/>
      <c r="BF447" s="24"/>
      <c r="BG447" s="24"/>
      <c r="BH447" s="12"/>
      <c r="BI447" s="12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3"/>
      <c r="CA447" s="21"/>
      <c r="CB447" s="21"/>
      <c r="CC447" s="21"/>
      <c r="CD447" s="21"/>
      <c r="CE447" s="4"/>
      <c r="CF447" s="4"/>
      <c r="CG447" s="4"/>
      <c r="CH447" s="31"/>
      <c r="CI447" s="4"/>
      <c r="CJ447" s="4"/>
      <c r="CK447" s="4"/>
      <c r="CL447" s="12"/>
      <c r="CM447" s="4"/>
      <c r="CN447" s="4"/>
      <c r="CO447" s="4"/>
      <c r="CP447" s="4"/>
      <c r="CQ447" s="12"/>
      <c r="CR447" s="26"/>
      <c r="CS447" s="26"/>
      <c r="CT447" s="26"/>
      <c r="CU447" s="4"/>
      <c r="CV447" s="12"/>
      <c r="CW447" s="4"/>
      <c r="CX447" s="4"/>
      <c r="CY447" s="4"/>
      <c r="CZ447" s="4"/>
      <c r="DA447" s="12"/>
      <c r="DB447" s="26"/>
      <c r="DC447" s="24"/>
      <c r="DD447" s="26"/>
      <c r="DE447" s="26"/>
      <c r="DF447" s="23"/>
      <c r="DG447" s="23"/>
      <c r="DH447" s="26"/>
      <c r="DI447" s="26"/>
      <c r="DJ447" s="26"/>
      <c r="DK447" s="4"/>
      <c r="DL447" s="23"/>
      <c r="DM447" s="23"/>
      <c r="DN447" s="4"/>
      <c r="DO447" s="4"/>
      <c r="DP447" s="4"/>
      <c r="DQ447" s="4"/>
      <c r="DR447" s="23"/>
      <c r="DS447" s="23"/>
      <c r="DT447" s="4"/>
      <c r="DU447" s="24"/>
      <c r="DV447" s="4"/>
      <c r="DW447" s="4"/>
      <c r="DX447" s="12"/>
      <c r="DY447" s="23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23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</row>
    <row r="448" spans="4:171" x14ac:dyDescent="0.2">
      <c r="D448" s="4"/>
      <c r="F448" s="24"/>
      <c r="G448" s="24"/>
      <c r="H448" s="24"/>
      <c r="I448" s="24"/>
      <c r="K448" s="24"/>
      <c r="L448" s="24"/>
      <c r="M448" s="24"/>
      <c r="N448" s="24"/>
      <c r="P448" s="58"/>
      <c r="Q448" s="24"/>
      <c r="R448" s="24"/>
      <c r="S448" s="24"/>
      <c r="U448" s="24"/>
      <c r="V448" s="24"/>
      <c r="W448" s="24"/>
      <c r="X448" s="24"/>
      <c r="AA448" s="24"/>
      <c r="AB448" s="24"/>
      <c r="AC448" s="24"/>
      <c r="AD448" s="24"/>
      <c r="AE448" s="12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12"/>
      <c r="BC448" s="12"/>
      <c r="BD448" s="24"/>
      <c r="BE448" s="24"/>
      <c r="BF448" s="24"/>
      <c r="BG448" s="24"/>
      <c r="BH448" s="12"/>
      <c r="BI448" s="12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3"/>
      <c r="CA448" s="21"/>
      <c r="CB448" s="21"/>
      <c r="CC448" s="21"/>
      <c r="CD448" s="21"/>
      <c r="CE448" s="4"/>
      <c r="CF448" s="4"/>
      <c r="CG448" s="4"/>
      <c r="CH448" s="31"/>
      <c r="CI448" s="4"/>
      <c r="CJ448" s="4"/>
      <c r="CK448" s="4"/>
      <c r="CL448" s="12"/>
      <c r="CM448" s="4"/>
      <c r="CN448" s="4"/>
      <c r="CO448" s="4"/>
      <c r="CP448" s="4"/>
      <c r="CQ448" s="12"/>
      <c r="CR448" s="26"/>
      <c r="CS448" s="26"/>
      <c r="CT448" s="26"/>
      <c r="CU448" s="4"/>
      <c r="CV448" s="12"/>
      <c r="CW448" s="4"/>
      <c r="CX448" s="4"/>
      <c r="CY448" s="4"/>
      <c r="CZ448" s="4"/>
      <c r="DA448" s="12"/>
      <c r="DB448" s="26"/>
      <c r="DC448" s="24"/>
      <c r="DD448" s="26"/>
      <c r="DE448" s="26"/>
      <c r="DF448" s="23"/>
      <c r="DG448" s="23"/>
      <c r="DH448" s="26"/>
      <c r="DI448" s="26"/>
      <c r="DJ448" s="26"/>
      <c r="DK448" s="4"/>
      <c r="DL448" s="23"/>
      <c r="DM448" s="23"/>
      <c r="DN448" s="4"/>
      <c r="DO448" s="4"/>
      <c r="DP448" s="4"/>
      <c r="DQ448" s="4"/>
      <c r="DR448" s="23"/>
      <c r="DS448" s="23"/>
      <c r="DT448" s="4"/>
      <c r="DU448" s="24"/>
      <c r="DV448" s="4"/>
      <c r="DW448" s="4"/>
      <c r="DX448" s="12"/>
      <c r="DY448" s="23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23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</row>
    <row r="449" spans="4:171" x14ac:dyDescent="0.2">
      <c r="D449" s="4"/>
      <c r="F449" s="24"/>
      <c r="G449" s="24"/>
      <c r="H449" s="24"/>
      <c r="I449" s="24"/>
      <c r="K449" s="24"/>
      <c r="L449" s="24"/>
      <c r="M449" s="24"/>
      <c r="N449" s="24"/>
      <c r="P449" s="58"/>
      <c r="Q449" s="24"/>
      <c r="R449" s="24"/>
      <c r="S449" s="24"/>
      <c r="U449" s="24"/>
      <c r="V449" s="24"/>
      <c r="W449" s="24"/>
      <c r="X449" s="24"/>
      <c r="AA449" s="24"/>
      <c r="AB449" s="24"/>
      <c r="AC449" s="24"/>
      <c r="AD449" s="24"/>
      <c r="AE449" s="12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12"/>
      <c r="BC449" s="12"/>
      <c r="BD449" s="24"/>
      <c r="BE449" s="24"/>
      <c r="BF449" s="24"/>
      <c r="BG449" s="24"/>
      <c r="BH449" s="12"/>
      <c r="BI449" s="12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3"/>
      <c r="CA449" s="21"/>
      <c r="CB449" s="21"/>
      <c r="CC449" s="21"/>
      <c r="CD449" s="21"/>
      <c r="CE449" s="4"/>
      <c r="CF449" s="4"/>
      <c r="CG449" s="4"/>
      <c r="CH449" s="31"/>
      <c r="CI449" s="4"/>
      <c r="CJ449" s="4"/>
      <c r="CK449" s="4"/>
      <c r="CL449" s="12"/>
      <c r="CM449" s="4"/>
      <c r="CN449" s="4"/>
      <c r="CO449" s="4"/>
      <c r="CP449" s="4"/>
      <c r="CQ449" s="12"/>
      <c r="CR449" s="26"/>
      <c r="CS449" s="26"/>
      <c r="CT449" s="26"/>
      <c r="CU449" s="4"/>
      <c r="CV449" s="12"/>
      <c r="CW449" s="4"/>
      <c r="CX449" s="4"/>
      <c r="CY449" s="4"/>
      <c r="CZ449" s="4"/>
      <c r="DA449" s="12"/>
      <c r="DB449" s="26"/>
      <c r="DC449" s="24"/>
      <c r="DD449" s="26"/>
      <c r="DE449" s="26"/>
      <c r="DF449" s="23"/>
      <c r="DG449" s="23"/>
      <c r="DH449" s="26"/>
      <c r="DI449" s="26"/>
      <c r="DJ449" s="26"/>
      <c r="DK449" s="4"/>
      <c r="DL449" s="23"/>
      <c r="DM449" s="23"/>
      <c r="DN449" s="4"/>
      <c r="DO449" s="4"/>
      <c r="DP449" s="4"/>
      <c r="DQ449" s="4"/>
      <c r="DR449" s="23"/>
      <c r="DS449" s="23"/>
      <c r="DT449" s="4"/>
      <c r="DU449" s="24"/>
      <c r="DV449" s="4"/>
      <c r="DW449" s="4"/>
      <c r="DX449" s="12"/>
      <c r="DY449" s="23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23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</row>
    <row r="450" spans="4:171" x14ac:dyDescent="0.2">
      <c r="D450" s="4"/>
      <c r="F450" s="24"/>
      <c r="G450" s="24"/>
      <c r="H450" s="24"/>
      <c r="I450" s="24"/>
      <c r="K450" s="24"/>
      <c r="L450" s="24"/>
      <c r="M450" s="24"/>
      <c r="N450" s="24"/>
      <c r="P450" s="58"/>
      <c r="Q450" s="24"/>
      <c r="R450" s="24"/>
      <c r="S450" s="24"/>
      <c r="U450" s="24"/>
      <c r="V450" s="24"/>
      <c r="W450" s="24"/>
      <c r="X450" s="24"/>
      <c r="AA450" s="24"/>
      <c r="AB450" s="24"/>
      <c r="AC450" s="24"/>
      <c r="AD450" s="24"/>
      <c r="AE450" s="12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12"/>
      <c r="BC450" s="12"/>
      <c r="BD450" s="24"/>
      <c r="BE450" s="24"/>
      <c r="BF450" s="24"/>
      <c r="BG450" s="24"/>
      <c r="BH450" s="12"/>
      <c r="BI450" s="12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3"/>
      <c r="CA450" s="21"/>
      <c r="CB450" s="21"/>
      <c r="CC450" s="21"/>
      <c r="CD450" s="21"/>
      <c r="CE450" s="4"/>
      <c r="CF450" s="4"/>
      <c r="CG450" s="4"/>
      <c r="CH450" s="31"/>
      <c r="CI450" s="4"/>
      <c r="CJ450" s="4"/>
      <c r="CK450" s="4"/>
      <c r="CL450" s="12"/>
      <c r="CM450" s="4"/>
      <c r="CN450" s="4"/>
      <c r="CO450" s="4"/>
      <c r="CP450" s="4"/>
      <c r="CQ450" s="12"/>
      <c r="CR450" s="26"/>
      <c r="CS450" s="26"/>
      <c r="CT450" s="26"/>
      <c r="CU450" s="4"/>
      <c r="CV450" s="12"/>
      <c r="CW450" s="4"/>
      <c r="CX450" s="4"/>
      <c r="CY450" s="4"/>
      <c r="CZ450" s="4"/>
      <c r="DA450" s="12"/>
      <c r="DB450" s="26"/>
      <c r="DC450" s="24"/>
      <c r="DD450" s="26"/>
      <c r="DE450" s="26"/>
      <c r="DF450" s="23"/>
      <c r="DG450" s="23"/>
      <c r="DH450" s="26"/>
      <c r="DI450" s="26"/>
      <c r="DJ450" s="26"/>
      <c r="DK450" s="4"/>
      <c r="DL450" s="23"/>
      <c r="DM450" s="23"/>
      <c r="DN450" s="4"/>
      <c r="DO450" s="4"/>
      <c r="DP450" s="4"/>
      <c r="DQ450" s="4"/>
      <c r="DR450" s="23"/>
      <c r="DS450" s="23"/>
      <c r="DT450" s="4"/>
      <c r="DU450" s="24"/>
      <c r="DV450" s="4"/>
      <c r="DW450" s="4"/>
      <c r="DX450" s="12"/>
      <c r="DY450" s="23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23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</row>
    <row r="451" spans="4:171" x14ac:dyDescent="0.2">
      <c r="D451" s="4"/>
      <c r="F451" s="24"/>
      <c r="G451" s="24"/>
      <c r="H451" s="24"/>
      <c r="I451" s="24"/>
      <c r="K451" s="24"/>
      <c r="L451" s="24"/>
      <c r="M451" s="24"/>
      <c r="N451" s="24"/>
      <c r="P451" s="58"/>
      <c r="Q451" s="24"/>
      <c r="R451" s="24"/>
      <c r="S451" s="24"/>
      <c r="U451" s="24"/>
      <c r="V451" s="24"/>
      <c r="W451" s="24"/>
      <c r="X451" s="24"/>
      <c r="AA451" s="24"/>
      <c r="AB451" s="24"/>
      <c r="AC451" s="24"/>
      <c r="AD451" s="24"/>
      <c r="AE451" s="12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12"/>
      <c r="BC451" s="12"/>
      <c r="BD451" s="24"/>
      <c r="BE451" s="24"/>
      <c r="BF451" s="24"/>
      <c r="BG451" s="24"/>
      <c r="BH451" s="12"/>
      <c r="BI451" s="12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3"/>
      <c r="CA451" s="21"/>
      <c r="CB451" s="21"/>
      <c r="CC451" s="21"/>
      <c r="CD451" s="21"/>
      <c r="CE451" s="4"/>
      <c r="CF451" s="4"/>
      <c r="CG451" s="4"/>
      <c r="CH451" s="31"/>
      <c r="CI451" s="4"/>
      <c r="CJ451" s="4"/>
      <c r="CK451" s="4"/>
      <c r="CL451" s="12"/>
      <c r="CM451" s="4"/>
      <c r="CN451" s="4"/>
      <c r="CO451" s="4"/>
      <c r="CP451" s="4"/>
      <c r="CQ451" s="12"/>
      <c r="CR451" s="26"/>
      <c r="CS451" s="26"/>
      <c r="CT451" s="26"/>
      <c r="CU451" s="4"/>
      <c r="CV451" s="12"/>
      <c r="CW451" s="4"/>
      <c r="CX451" s="4"/>
      <c r="CY451" s="4"/>
      <c r="CZ451" s="4"/>
      <c r="DA451" s="12"/>
      <c r="DB451" s="26"/>
      <c r="DC451" s="24"/>
      <c r="DD451" s="26"/>
      <c r="DE451" s="26"/>
      <c r="DF451" s="23"/>
      <c r="DG451" s="23"/>
      <c r="DH451" s="26"/>
      <c r="DI451" s="26"/>
      <c r="DJ451" s="26"/>
      <c r="DK451" s="4"/>
      <c r="DL451" s="23"/>
      <c r="DM451" s="23"/>
      <c r="DN451" s="4"/>
      <c r="DO451" s="4"/>
      <c r="DP451" s="4"/>
      <c r="DQ451" s="4"/>
      <c r="DR451" s="23"/>
      <c r="DS451" s="23"/>
      <c r="DT451" s="4"/>
      <c r="DU451" s="24"/>
      <c r="DV451" s="4"/>
      <c r="DW451" s="4"/>
      <c r="DX451" s="12"/>
      <c r="DY451" s="23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23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</row>
    <row r="452" spans="4:171" x14ac:dyDescent="0.2">
      <c r="D452" s="4"/>
      <c r="F452" s="24"/>
      <c r="G452" s="24"/>
      <c r="H452" s="24"/>
      <c r="I452" s="24"/>
      <c r="K452" s="24"/>
      <c r="L452" s="24"/>
      <c r="M452" s="24"/>
      <c r="N452" s="24"/>
      <c r="P452" s="58"/>
      <c r="Q452" s="24"/>
      <c r="R452" s="24"/>
      <c r="S452" s="24"/>
      <c r="U452" s="24"/>
      <c r="V452" s="24"/>
      <c r="W452" s="24"/>
      <c r="X452" s="24"/>
      <c r="AA452" s="24"/>
      <c r="AB452" s="24"/>
      <c r="AC452" s="24"/>
      <c r="AD452" s="24"/>
      <c r="AE452" s="12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12"/>
      <c r="BC452" s="12"/>
      <c r="BD452" s="24"/>
      <c r="BE452" s="24"/>
      <c r="BF452" s="24"/>
      <c r="BG452" s="24"/>
      <c r="BH452" s="12"/>
      <c r="BI452" s="12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3"/>
      <c r="CA452" s="21"/>
      <c r="CB452" s="21"/>
      <c r="CC452" s="21"/>
      <c r="CD452" s="21"/>
      <c r="CE452" s="4"/>
      <c r="CF452" s="4"/>
      <c r="CG452" s="4"/>
      <c r="CH452" s="31"/>
      <c r="CI452" s="4"/>
      <c r="CJ452" s="4"/>
      <c r="CK452" s="4"/>
      <c r="CL452" s="12"/>
      <c r="CM452" s="4"/>
      <c r="CN452" s="4"/>
      <c r="CO452" s="4"/>
      <c r="CP452" s="4"/>
      <c r="CQ452" s="12"/>
      <c r="CR452" s="26"/>
      <c r="CS452" s="26"/>
      <c r="CT452" s="26"/>
      <c r="CU452" s="4"/>
      <c r="CV452" s="12"/>
      <c r="CW452" s="4"/>
      <c r="CX452" s="4"/>
      <c r="CY452" s="4"/>
      <c r="CZ452" s="4"/>
      <c r="DA452" s="12"/>
      <c r="DB452" s="26"/>
      <c r="DC452" s="24"/>
      <c r="DD452" s="26"/>
      <c r="DE452" s="26"/>
      <c r="DF452" s="23"/>
      <c r="DG452" s="23"/>
      <c r="DH452" s="26"/>
      <c r="DI452" s="26"/>
      <c r="DJ452" s="26"/>
      <c r="DK452" s="4"/>
      <c r="DL452" s="23"/>
      <c r="DM452" s="23"/>
      <c r="DN452" s="4"/>
      <c r="DO452" s="4"/>
      <c r="DP452" s="4"/>
      <c r="DQ452" s="4"/>
      <c r="DR452" s="23"/>
      <c r="DS452" s="23"/>
      <c r="DT452" s="4"/>
      <c r="DU452" s="24"/>
      <c r="DV452" s="4"/>
      <c r="DW452" s="4"/>
      <c r="DX452" s="12"/>
      <c r="DY452" s="23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23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</row>
    <row r="453" spans="4:171" x14ac:dyDescent="0.2">
      <c r="D453" s="4"/>
      <c r="F453" s="24"/>
      <c r="G453" s="24"/>
      <c r="H453" s="24"/>
      <c r="I453" s="24"/>
      <c r="K453" s="24"/>
      <c r="L453" s="24"/>
      <c r="M453" s="24"/>
      <c r="N453" s="24"/>
      <c r="P453" s="58"/>
      <c r="Q453" s="24"/>
      <c r="R453" s="24"/>
      <c r="S453" s="24"/>
      <c r="U453" s="24"/>
      <c r="V453" s="24"/>
      <c r="W453" s="24"/>
      <c r="X453" s="24"/>
      <c r="AA453" s="24"/>
      <c r="AB453" s="24"/>
      <c r="AC453" s="24"/>
      <c r="AD453" s="24"/>
      <c r="AE453" s="12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12"/>
      <c r="BC453" s="12"/>
      <c r="BD453" s="24"/>
      <c r="BE453" s="24"/>
      <c r="BF453" s="24"/>
      <c r="BG453" s="24"/>
      <c r="BH453" s="12"/>
      <c r="BI453" s="12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3"/>
      <c r="CA453" s="21"/>
      <c r="CB453" s="21"/>
      <c r="CC453" s="21"/>
      <c r="CD453" s="21"/>
      <c r="CE453" s="4"/>
      <c r="CF453" s="4"/>
      <c r="CG453" s="4"/>
      <c r="CH453" s="31"/>
      <c r="CI453" s="4"/>
      <c r="CJ453" s="4"/>
      <c r="CK453" s="4"/>
      <c r="CL453" s="12"/>
      <c r="CM453" s="4"/>
      <c r="CN453" s="4"/>
      <c r="CO453" s="4"/>
      <c r="CP453" s="4"/>
      <c r="CQ453" s="12"/>
      <c r="CR453" s="26"/>
      <c r="CS453" s="26"/>
      <c r="CT453" s="26"/>
      <c r="CU453" s="4"/>
      <c r="CV453" s="12"/>
      <c r="CW453" s="4"/>
      <c r="CX453" s="4"/>
      <c r="CY453" s="4"/>
      <c r="CZ453" s="4"/>
      <c r="DA453" s="12"/>
      <c r="DB453" s="26"/>
      <c r="DC453" s="24"/>
      <c r="DD453" s="26"/>
      <c r="DE453" s="26"/>
      <c r="DF453" s="23"/>
      <c r="DG453" s="23"/>
      <c r="DH453" s="26"/>
      <c r="DI453" s="26"/>
      <c r="DJ453" s="26"/>
      <c r="DK453" s="4"/>
      <c r="DL453" s="23"/>
      <c r="DM453" s="23"/>
      <c r="DN453" s="4"/>
      <c r="DO453" s="4"/>
      <c r="DP453" s="4"/>
      <c r="DQ453" s="4"/>
      <c r="DR453" s="23"/>
      <c r="DS453" s="23"/>
      <c r="DT453" s="4"/>
      <c r="DU453" s="24"/>
      <c r="DV453" s="4"/>
      <c r="DW453" s="4"/>
      <c r="DX453" s="12"/>
      <c r="DY453" s="23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23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</row>
    <row r="454" spans="4:171" x14ac:dyDescent="0.2">
      <c r="D454" s="4"/>
      <c r="F454" s="24"/>
      <c r="G454" s="24"/>
      <c r="H454" s="24"/>
      <c r="I454" s="24"/>
      <c r="K454" s="24"/>
      <c r="L454" s="24"/>
      <c r="M454" s="24"/>
      <c r="N454" s="24"/>
      <c r="P454" s="58"/>
      <c r="Q454" s="24"/>
      <c r="R454" s="24"/>
      <c r="S454" s="24"/>
      <c r="U454" s="24"/>
      <c r="V454" s="24"/>
      <c r="W454" s="24"/>
      <c r="X454" s="24"/>
      <c r="AA454" s="24"/>
      <c r="AB454" s="24"/>
      <c r="AC454" s="24"/>
      <c r="AD454" s="24"/>
      <c r="AE454" s="12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12"/>
      <c r="BC454" s="12"/>
      <c r="BD454" s="24"/>
      <c r="BE454" s="24"/>
      <c r="BF454" s="24"/>
      <c r="BG454" s="24"/>
      <c r="BH454" s="12"/>
      <c r="BI454" s="12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3"/>
      <c r="CA454" s="21"/>
      <c r="CB454" s="21"/>
      <c r="CC454" s="21"/>
      <c r="CD454" s="21"/>
      <c r="CE454" s="4"/>
      <c r="CF454" s="4"/>
      <c r="CG454" s="4"/>
      <c r="CH454" s="31"/>
      <c r="CI454" s="4"/>
      <c r="CJ454" s="4"/>
      <c r="CK454" s="4"/>
      <c r="CL454" s="12"/>
      <c r="CM454" s="4"/>
      <c r="CN454" s="4"/>
      <c r="CO454" s="4"/>
      <c r="CP454" s="4"/>
      <c r="CQ454" s="12"/>
      <c r="CR454" s="26"/>
      <c r="CS454" s="26"/>
      <c r="CT454" s="26"/>
      <c r="CU454" s="4"/>
      <c r="CV454" s="12"/>
      <c r="CW454" s="4"/>
      <c r="CX454" s="4"/>
      <c r="CY454" s="4"/>
      <c r="CZ454" s="4"/>
      <c r="DA454" s="12"/>
      <c r="DB454" s="26"/>
      <c r="DC454" s="24"/>
      <c r="DD454" s="26"/>
      <c r="DE454" s="26"/>
      <c r="DF454" s="23"/>
      <c r="DG454" s="23"/>
      <c r="DH454" s="26"/>
      <c r="DI454" s="26"/>
      <c r="DJ454" s="26"/>
      <c r="DK454" s="4"/>
      <c r="DL454" s="23"/>
      <c r="DM454" s="23"/>
      <c r="DN454" s="4"/>
      <c r="DO454" s="4"/>
      <c r="DP454" s="4"/>
      <c r="DQ454" s="4"/>
      <c r="DR454" s="23"/>
      <c r="DS454" s="23"/>
      <c r="DT454" s="4"/>
      <c r="DU454" s="24"/>
      <c r="DV454" s="4"/>
      <c r="DW454" s="4"/>
      <c r="DX454" s="12"/>
      <c r="DY454" s="23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23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</row>
    <row r="455" spans="4:171" x14ac:dyDescent="0.2">
      <c r="D455" s="4"/>
      <c r="F455" s="24"/>
      <c r="G455" s="24"/>
      <c r="H455" s="24"/>
      <c r="I455" s="24"/>
      <c r="K455" s="24"/>
      <c r="L455" s="24"/>
      <c r="M455" s="24"/>
      <c r="N455" s="24"/>
      <c r="P455" s="58"/>
      <c r="Q455" s="24"/>
      <c r="R455" s="24"/>
      <c r="S455" s="24"/>
      <c r="U455" s="24"/>
      <c r="V455" s="24"/>
      <c r="W455" s="24"/>
      <c r="X455" s="24"/>
      <c r="AA455" s="24"/>
      <c r="AB455" s="24"/>
      <c r="AC455" s="24"/>
      <c r="AD455" s="24"/>
      <c r="AE455" s="12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12"/>
      <c r="BC455" s="12"/>
      <c r="BD455" s="24"/>
      <c r="BE455" s="24"/>
      <c r="BF455" s="24"/>
      <c r="BG455" s="24"/>
      <c r="BH455" s="12"/>
      <c r="BI455" s="12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3"/>
      <c r="CA455" s="21"/>
      <c r="CB455" s="21"/>
      <c r="CC455" s="21"/>
      <c r="CD455" s="21"/>
      <c r="CE455" s="4"/>
      <c r="CF455" s="4"/>
      <c r="CG455" s="4"/>
      <c r="CH455" s="31"/>
      <c r="CI455" s="4"/>
      <c r="CJ455" s="4"/>
      <c r="CK455" s="4"/>
      <c r="CL455" s="12"/>
      <c r="CM455" s="4"/>
      <c r="CN455" s="4"/>
      <c r="CO455" s="4"/>
      <c r="CP455" s="4"/>
      <c r="CQ455" s="12"/>
      <c r="CR455" s="26"/>
      <c r="CS455" s="26"/>
      <c r="CT455" s="26"/>
      <c r="CU455" s="4"/>
      <c r="CV455" s="12"/>
      <c r="CW455" s="4"/>
      <c r="CX455" s="4"/>
      <c r="CY455" s="4"/>
      <c r="CZ455" s="4"/>
      <c r="DA455" s="12"/>
      <c r="DB455" s="26"/>
      <c r="DC455" s="24"/>
      <c r="DD455" s="26"/>
      <c r="DE455" s="26"/>
      <c r="DF455" s="23"/>
      <c r="DG455" s="23"/>
      <c r="DH455" s="26"/>
      <c r="DI455" s="26"/>
      <c r="DJ455" s="26"/>
      <c r="DK455" s="4"/>
      <c r="DL455" s="23"/>
      <c r="DM455" s="23"/>
      <c r="DN455" s="4"/>
      <c r="DO455" s="4"/>
      <c r="DP455" s="4"/>
      <c r="DQ455" s="4"/>
      <c r="DR455" s="23"/>
      <c r="DS455" s="23"/>
      <c r="DT455" s="4"/>
      <c r="DU455" s="24"/>
      <c r="DV455" s="4"/>
      <c r="DW455" s="4"/>
      <c r="DX455" s="12"/>
      <c r="DY455" s="23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23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</row>
    <row r="456" spans="4:171" x14ac:dyDescent="0.2">
      <c r="D456" s="4"/>
      <c r="F456" s="24"/>
      <c r="G456" s="24"/>
      <c r="H456" s="24"/>
      <c r="I456" s="24"/>
      <c r="K456" s="24"/>
      <c r="L456" s="24"/>
      <c r="M456" s="24"/>
      <c r="N456" s="24"/>
      <c r="P456" s="58"/>
      <c r="Q456" s="24"/>
      <c r="R456" s="24"/>
      <c r="S456" s="24"/>
      <c r="U456" s="24"/>
      <c r="V456" s="24"/>
      <c r="W456" s="24"/>
      <c r="X456" s="24"/>
      <c r="AA456" s="24"/>
      <c r="AB456" s="24"/>
      <c r="AC456" s="24"/>
      <c r="AD456" s="24"/>
      <c r="AE456" s="12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12"/>
      <c r="BC456" s="12"/>
      <c r="BD456" s="24"/>
      <c r="BE456" s="24"/>
      <c r="BF456" s="24"/>
      <c r="BG456" s="24"/>
      <c r="BH456" s="12"/>
      <c r="BI456" s="12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3"/>
      <c r="CA456" s="21"/>
      <c r="CB456" s="21"/>
      <c r="CC456" s="21"/>
      <c r="CD456" s="21"/>
      <c r="CE456" s="4"/>
      <c r="CF456" s="4"/>
      <c r="CG456" s="4"/>
      <c r="CH456" s="31"/>
      <c r="CI456" s="4"/>
      <c r="CJ456" s="4"/>
      <c r="CK456" s="4"/>
      <c r="CL456" s="12"/>
      <c r="CM456" s="4"/>
      <c r="CN456" s="4"/>
      <c r="CO456" s="4"/>
      <c r="CP456" s="4"/>
      <c r="CQ456" s="12"/>
      <c r="CR456" s="26"/>
      <c r="CS456" s="26"/>
      <c r="CT456" s="26"/>
      <c r="CU456" s="4"/>
      <c r="CV456" s="12"/>
      <c r="CW456" s="4"/>
      <c r="CX456" s="4"/>
      <c r="CY456" s="4"/>
      <c r="CZ456" s="4"/>
      <c r="DA456" s="12"/>
      <c r="DB456" s="26"/>
      <c r="DC456" s="24"/>
      <c r="DD456" s="26"/>
      <c r="DE456" s="26"/>
      <c r="DF456" s="23"/>
      <c r="DG456" s="23"/>
      <c r="DH456" s="26"/>
      <c r="DI456" s="26"/>
      <c r="DJ456" s="26"/>
      <c r="DK456" s="4"/>
      <c r="DL456" s="23"/>
      <c r="DM456" s="23"/>
      <c r="DN456" s="4"/>
      <c r="DO456" s="4"/>
      <c r="DP456" s="4"/>
      <c r="DQ456" s="4"/>
      <c r="DR456" s="23"/>
      <c r="DS456" s="23"/>
      <c r="DT456" s="4"/>
      <c r="DU456" s="24"/>
      <c r="DV456" s="4"/>
      <c r="DW456" s="4"/>
      <c r="DX456" s="12"/>
      <c r="DY456" s="23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23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</row>
    <row r="457" spans="4:171" x14ac:dyDescent="0.2">
      <c r="D457" s="4"/>
      <c r="F457" s="24"/>
      <c r="G457" s="24"/>
      <c r="H457" s="24"/>
      <c r="I457" s="24"/>
      <c r="K457" s="24"/>
      <c r="L457" s="24"/>
      <c r="M457" s="24"/>
      <c r="N457" s="24"/>
      <c r="P457" s="58"/>
      <c r="Q457" s="24"/>
      <c r="R457" s="24"/>
      <c r="S457" s="24"/>
      <c r="U457" s="24"/>
      <c r="V457" s="24"/>
      <c r="W457" s="24"/>
      <c r="X457" s="24"/>
      <c r="AA457" s="24"/>
      <c r="AB457" s="24"/>
      <c r="AC457" s="24"/>
      <c r="AD457" s="24"/>
      <c r="AE457" s="12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12"/>
      <c r="BC457" s="12"/>
      <c r="BD457" s="24"/>
      <c r="BE457" s="24"/>
      <c r="BF457" s="24"/>
      <c r="BG457" s="24"/>
      <c r="BH457" s="12"/>
      <c r="BI457" s="12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3"/>
      <c r="CA457" s="21"/>
      <c r="CB457" s="21"/>
      <c r="CC457" s="21"/>
      <c r="CD457" s="21"/>
      <c r="CE457" s="4"/>
      <c r="CF457" s="4"/>
      <c r="CG457" s="4"/>
      <c r="CH457" s="31"/>
      <c r="CI457" s="4"/>
      <c r="CJ457" s="4"/>
      <c r="CK457" s="4"/>
      <c r="CL457" s="12"/>
      <c r="CM457" s="4"/>
      <c r="CN457" s="4"/>
      <c r="CO457" s="4"/>
      <c r="CP457" s="4"/>
      <c r="CQ457" s="12"/>
      <c r="CR457" s="26"/>
      <c r="CS457" s="26"/>
      <c r="CT457" s="26"/>
      <c r="CU457" s="4"/>
      <c r="CV457" s="12"/>
      <c r="CW457" s="4"/>
      <c r="CX457" s="4"/>
      <c r="CY457" s="4"/>
      <c r="CZ457" s="4"/>
      <c r="DA457" s="12"/>
      <c r="DB457" s="26"/>
      <c r="DC457" s="24"/>
      <c r="DD457" s="26"/>
      <c r="DE457" s="26"/>
      <c r="DF457" s="23"/>
      <c r="DG457" s="23"/>
      <c r="DH457" s="26"/>
      <c r="DI457" s="26"/>
      <c r="DJ457" s="26"/>
      <c r="DK457" s="4"/>
      <c r="DL457" s="23"/>
      <c r="DM457" s="23"/>
      <c r="DN457" s="4"/>
      <c r="DO457" s="4"/>
      <c r="DP457" s="4"/>
      <c r="DQ457" s="4"/>
      <c r="DR457" s="23"/>
      <c r="DS457" s="23"/>
      <c r="DT457" s="4"/>
      <c r="DU457" s="24"/>
      <c r="DV457" s="4"/>
      <c r="DW457" s="4"/>
      <c r="DX457" s="12"/>
      <c r="DY457" s="23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23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</row>
    <row r="458" spans="4:171" x14ac:dyDescent="0.2">
      <c r="D458" s="4"/>
      <c r="F458" s="24"/>
      <c r="G458" s="24"/>
      <c r="H458" s="24"/>
      <c r="I458" s="24"/>
      <c r="K458" s="24"/>
      <c r="L458" s="24"/>
      <c r="M458" s="24"/>
      <c r="N458" s="24"/>
      <c r="P458" s="58"/>
      <c r="Q458" s="24"/>
      <c r="R458" s="24"/>
      <c r="S458" s="24"/>
      <c r="U458" s="24"/>
      <c r="V458" s="24"/>
      <c r="W458" s="24"/>
      <c r="X458" s="24"/>
      <c r="AA458" s="24"/>
      <c r="AB458" s="24"/>
      <c r="AC458" s="24"/>
      <c r="AD458" s="24"/>
      <c r="AE458" s="12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12"/>
      <c r="BC458" s="12"/>
      <c r="BD458" s="24"/>
      <c r="BE458" s="24"/>
      <c r="BF458" s="24"/>
      <c r="BG458" s="24"/>
      <c r="BH458" s="12"/>
      <c r="BI458" s="12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3"/>
      <c r="CA458" s="21"/>
      <c r="CB458" s="21"/>
      <c r="CC458" s="21"/>
      <c r="CD458" s="21"/>
      <c r="CE458" s="4"/>
      <c r="CF458" s="4"/>
      <c r="CG458" s="4"/>
      <c r="CH458" s="31"/>
      <c r="CI458" s="4"/>
      <c r="CJ458" s="4"/>
      <c r="CK458" s="4"/>
      <c r="CL458" s="12"/>
      <c r="CM458" s="4"/>
      <c r="CN458" s="4"/>
      <c r="CO458" s="4"/>
      <c r="CP458" s="4"/>
      <c r="CQ458" s="12"/>
      <c r="CR458" s="26"/>
      <c r="CS458" s="26"/>
      <c r="CT458" s="26"/>
      <c r="CU458" s="4"/>
      <c r="CV458" s="12"/>
      <c r="CW458" s="4"/>
      <c r="CX458" s="4"/>
      <c r="CY458" s="4"/>
      <c r="CZ458" s="4"/>
      <c r="DA458" s="12"/>
      <c r="DB458" s="26"/>
      <c r="DC458" s="24"/>
      <c r="DD458" s="26"/>
      <c r="DE458" s="26"/>
      <c r="DF458" s="23"/>
      <c r="DG458" s="23"/>
      <c r="DH458" s="26"/>
      <c r="DI458" s="26"/>
      <c r="DJ458" s="26"/>
      <c r="DK458" s="4"/>
      <c r="DL458" s="23"/>
      <c r="DM458" s="23"/>
      <c r="DN458" s="4"/>
      <c r="DO458" s="4"/>
      <c r="DP458" s="4"/>
      <c r="DQ458" s="4"/>
      <c r="DR458" s="23"/>
      <c r="DS458" s="23"/>
      <c r="DT458" s="4"/>
      <c r="DU458" s="24"/>
      <c r="DV458" s="4"/>
      <c r="DW458" s="4"/>
      <c r="DX458" s="12"/>
      <c r="DY458" s="23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23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</row>
    <row r="459" spans="4:171" x14ac:dyDescent="0.2">
      <c r="D459" s="4"/>
      <c r="F459" s="24"/>
      <c r="G459" s="24"/>
      <c r="H459" s="24"/>
      <c r="I459" s="24"/>
      <c r="K459" s="24"/>
      <c r="L459" s="24"/>
      <c r="M459" s="24"/>
      <c r="N459" s="24"/>
      <c r="P459" s="58"/>
      <c r="Q459" s="24"/>
      <c r="R459" s="24"/>
      <c r="S459" s="24"/>
      <c r="U459" s="24"/>
      <c r="V459" s="24"/>
      <c r="W459" s="24"/>
      <c r="X459" s="24"/>
      <c r="AA459" s="24"/>
      <c r="AB459" s="24"/>
      <c r="AC459" s="24"/>
      <c r="AD459" s="24"/>
      <c r="AE459" s="12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12"/>
      <c r="BC459" s="12"/>
      <c r="BD459" s="24"/>
      <c r="BE459" s="24"/>
      <c r="BF459" s="24"/>
      <c r="BG459" s="24"/>
      <c r="BH459" s="12"/>
      <c r="BI459" s="12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3"/>
      <c r="CA459" s="21"/>
      <c r="CB459" s="21"/>
      <c r="CC459" s="21"/>
      <c r="CD459" s="21"/>
      <c r="CE459" s="4"/>
      <c r="CF459" s="4"/>
      <c r="CG459" s="4"/>
      <c r="CH459" s="31"/>
      <c r="CI459" s="4"/>
      <c r="CJ459" s="4"/>
      <c r="CK459" s="4"/>
      <c r="CL459" s="12"/>
      <c r="CM459" s="4"/>
      <c r="CN459" s="4"/>
      <c r="CO459" s="4"/>
      <c r="CP459" s="4"/>
      <c r="CQ459" s="12"/>
      <c r="CR459" s="26"/>
      <c r="CS459" s="26"/>
      <c r="CT459" s="26"/>
      <c r="CU459" s="4"/>
      <c r="CV459" s="12"/>
      <c r="CW459" s="4"/>
      <c r="CX459" s="4"/>
      <c r="CY459" s="4"/>
      <c r="CZ459" s="4"/>
      <c r="DA459" s="12"/>
      <c r="DB459" s="26"/>
      <c r="DC459" s="24"/>
      <c r="DD459" s="26"/>
      <c r="DE459" s="26"/>
      <c r="DF459" s="23"/>
      <c r="DG459" s="23"/>
      <c r="DH459" s="26"/>
      <c r="DI459" s="26"/>
      <c r="DJ459" s="26"/>
      <c r="DK459" s="4"/>
      <c r="DL459" s="23"/>
      <c r="DM459" s="23"/>
      <c r="DN459" s="4"/>
      <c r="DO459" s="4"/>
      <c r="DP459" s="4"/>
      <c r="DQ459" s="4"/>
      <c r="DR459" s="23"/>
      <c r="DS459" s="23"/>
      <c r="DT459" s="4"/>
      <c r="DU459" s="24"/>
      <c r="DV459" s="4"/>
      <c r="DW459" s="4"/>
      <c r="DX459" s="12"/>
      <c r="DY459" s="23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23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</row>
    <row r="460" spans="4:171" x14ac:dyDescent="0.2">
      <c r="D460" s="4"/>
      <c r="F460" s="24"/>
      <c r="G460" s="24"/>
      <c r="H460" s="24"/>
      <c r="I460" s="24"/>
      <c r="K460" s="24"/>
      <c r="L460" s="24"/>
      <c r="M460" s="24"/>
      <c r="N460" s="24"/>
      <c r="P460" s="58"/>
      <c r="Q460" s="24"/>
      <c r="R460" s="24"/>
      <c r="S460" s="24"/>
      <c r="U460" s="24"/>
      <c r="V460" s="24"/>
      <c r="W460" s="24"/>
      <c r="X460" s="24"/>
      <c r="AA460" s="24"/>
      <c r="AB460" s="24"/>
      <c r="AC460" s="24"/>
      <c r="AD460" s="24"/>
      <c r="AE460" s="12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12"/>
      <c r="BC460" s="12"/>
      <c r="BD460" s="24"/>
      <c r="BE460" s="24"/>
      <c r="BF460" s="24"/>
      <c r="BG460" s="24"/>
      <c r="BH460" s="12"/>
      <c r="BI460" s="12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3"/>
      <c r="CA460" s="21"/>
      <c r="CB460" s="21"/>
      <c r="CC460" s="21"/>
      <c r="CD460" s="21"/>
      <c r="CE460" s="4"/>
      <c r="CF460" s="4"/>
      <c r="CG460" s="4"/>
      <c r="CH460" s="31"/>
      <c r="CI460" s="4"/>
      <c r="CJ460" s="4"/>
      <c r="CK460" s="4"/>
      <c r="CL460" s="12"/>
      <c r="CM460" s="4"/>
      <c r="CN460" s="4"/>
      <c r="CO460" s="4"/>
      <c r="CP460" s="4"/>
      <c r="CQ460" s="12"/>
      <c r="CR460" s="26"/>
      <c r="CS460" s="26"/>
      <c r="CT460" s="26"/>
      <c r="CU460" s="4"/>
      <c r="CV460" s="12"/>
      <c r="CW460" s="4"/>
      <c r="CX460" s="4"/>
      <c r="CY460" s="4"/>
      <c r="CZ460" s="4"/>
      <c r="DA460" s="12"/>
      <c r="DB460" s="26"/>
      <c r="DC460" s="24"/>
      <c r="DD460" s="26"/>
      <c r="DE460" s="26"/>
      <c r="DF460" s="23"/>
      <c r="DG460" s="23"/>
      <c r="DH460" s="26"/>
      <c r="DI460" s="26"/>
      <c r="DJ460" s="26"/>
      <c r="DK460" s="4"/>
      <c r="DL460" s="23"/>
      <c r="DM460" s="23"/>
      <c r="DN460" s="4"/>
      <c r="DO460" s="4"/>
      <c r="DP460" s="4"/>
      <c r="DQ460" s="4"/>
      <c r="DR460" s="23"/>
      <c r="DS460" s="23"/>
      <c r="DT460" s="4"/>
      <c r="DU460" s="24"/>
      <c r="DV460" s="4"/>
      <c r="DW460" s="4"/>
      <c r="DX460" s="12"/>
      <c r="DY460" s="23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23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</row>
    <row r="461" spans="4:171" x14ac:dyDescent="0.2">
      <c r="D461" s="4"/>
      <c r="F461" s="24"/>
      <c r="G461" s="24"/>
      <c r="H461" s="24"/>
      <c r="I461" s="24"/>
      <c r="K461" s="24"/>
      <c r="L461" s="24"/>
      <c r="M461" s="24"/>
      <c r="N461" s="24"/>
      <c r="P461" s="58"/>
      <c r="Q461" s="24"/>
      <c r="R461" s="24"/>
      <c r="S461" s="24"/>
      <c r="U461" s="24"/>
      <c r="V461" s="24"/>
      <c r="W461" s="24"/>
      <c r="X461" s="24"/>
      <c r="AA461" s="24"/>
      <c r="AB461" s="24"/>
      <c r="AC461" s="24"/>
      <c r="AD461" s="24"/>
      <c r="AE461" s="12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12"/>
      <c r="BC461" s="12"/>
      <c r="BD461" s="24"/>
      <c r="BE461" s="24"/>
      <c r="BF461" s="24"/>
      <c r="BG461" s="24"/>
      <c r="BH461" s="12"/>
      <c r="BI461" s="12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3"/>
      <c r="CA461" s="21"/>
      <c r="CB461" s="21"/>
      <c r="CC461" s="21"/>
      <c r="CD461" s="21"/>
      <c r="CE461" s="4"/>
      <c r="CF461" s="4"/>
      <c r="CG461" s="4"/>
      <c r="CH461" s="31"/>
      <c r="CI461" s="4"/>
      <c r="CJ461" s="4"/>
      <c r="CK461" s="4"/>
      <c r="CL461" s="12"/>
      <c r="CM461" s="4"/>
      <c r="CN461" s="4"/>
      <c r="CO461" s="4"/>
      <c r="CP461" s="4"/>
      <c r="CQ461" s="12"/>
      <c r="CR461" s="26"/>
      <c r="CS461" s="26"/>
      <c r="CT461" s="26"/>
      <c r="CU461" s="4"/>
      <c r="CV461" s="12"/>
      <c r="CW461" s="4"/>
      <c r="CX461" s="4"/>
      <c r="CY461" s="4"/>
      <c r="CZ461" s="4"/>
      <c r="DA461" s="12"/>
      <c r="DB461" s="26"/>
      <c r="DC461" s="24"/>
      <c r="DD461" s="26"/>
      <c r="DE461" s="26"/>
      <c r="DF461" s="23"/>
      <c r="DG461" s="23"/>
      <c r="DH461" s="26"/>
      <c r="DI461" s="26"/>
      <c r="DJ461" s="26"/>
      <c r="DK461" s="4"/>
      <c r="DL461" s="23"/>
      <c r="DM461" s="23"/>
      <c r="DN461" s="4"/>
      <c r="DO461" s="4"/>
      <c r="DP461" s="4"/>
      <c r="DQ461" s="4"/>
      <c r="DR461" s="23"/>
      <c r="DS461" s="23"/>
      <c r="DT461" s="4"/>
      <c r="DU461" s="24"/>
      <c r="DV461" s="4"/>
      <c r="DW461" s="4"/>
      <c r="DX461" s="12"/>
      <c r="DY461" s="23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23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</row>
    <row r="462" spans="4:171" x14ac:dyDescent="0.2">
      <c r="CR462" s="13"/>
      <c r="CS462" s="13"/>
      <c r="CT462" s="13"/>
      <c r="DB462" s="13"/>
      <c r="DD462" s="13"/>
      <c r="DE462" s="13"/>
      <c r="DH462" s="13"/>
      <c r="DI462" s="13"/>
      <c r="DJ462" s="13"/>
    </row>
    <row r="463" spans="4:171" x14ac:dyDescent="0.2">
      <c r="CR463" s="13"/>
      <c r="CS463" s="13"/>
      <c r="CT463" s="13"/>
      <c r="DB463" s="13"/>
      <c r="DD463" s="13"/>
      <c r="DE463" s="13"/>
      <c r="DH463" s="13"/>
      <c r="DI463" s="13"/>
      <c r="DJ463" s="13"/>
    </row>
    <row r="464" spans="4:171" x14ac:dyDescent="0.2">
      <c r="CR464" s="13"/>
      <c r="CS464" s="13"/>
      <c r="CT464" s="13"/>
      <c r="DB464" s="13"/>
      <c r="DD464" s="13"/>
      <c r="DE464" s="13"/>
      <c r="DH464" s="13"/>
      <c r="DI464" s="13"/>
      <c r="DJ464" s="13"/>
    </row>
    <row r="465" spans="96:114" x14ac:dyDescent="0.2">
      <c r="CR465" s="13"/>
      <c r="CS465" s="13"/>
      <c r="CT465" s="13"/>
      <c r="DB465" s="13"/>
      <c r="DD465" s="13"/>
      <c r="DE465" s="13"/>
      <c r="DH465" s="13"/>
      <c r="DI465" s="13"/>
      <c r="DJ465" s="13"/>
    </row>
    <row r="466" spans="96:114" x14ac:dyDescent="0.2">
      <c r="CR466" s="13"/>
      <c r="CS466" s="13"/>
      <c r="CT466" s="13"/>
      <c r="DB466" s="13"/>
      <c r="DD466" s="13"/>
      <c r="DE466" s="13"/>
      <c r="DH466" s="13"/>
      <c r="DI466" s="13"/>
      <c r="DJ466" s="13"/>
    </row>
    <row r="467" spans="96:114" x14ac:dyDescent="0.2">
      <c r="CR467" s="13"/>
      <c r="CS467" s="13"/>
      <c r="CT467" s="13"/>
      <c r="DB467" s="13"/>
      <c r="DD467" s="13"/>
      <c r="DE467" s="13"/>
      <c r="DH467" s="13"/>
      <c r="DI467" s="13"/>
      <c r="DJ467" s="13"/>
    </row>
    <row r="468" spans="96:114" x14ac:dyDescent="0.2">
      <c r="CR468" s="13"/>
      <c r="CS468" s="13"/>
      <c r="CT468" s="13"/>
      <c r="DB468" s="13"/>
      <c r="DD468" s="13"/>
      <c r="DE468" s="13"/>
      <c r="DH468" s="13"/>
      <c r="DI468" s="13"/>
      <c r="DJ468" s="13"/>
    </row>
    <row r="469" spans="96:114" x14ac:dyDescent="0.2">
      <c r="CR469" s="13"/>
      <c r="CS469" s="13"/>
      <c r="CT469" s="13"/>
      <c r="DB469" s="13"/>
      <c r="DD469" s="13"/>
      <c r="DE469" s="13"/>
      <c r="DH469" s="13"/>
      <c r="DI469" s="13"/>
      <c r="DJ469" s="13"/>
    </row>
    <row r="470" spans="96:114" x14ac:dyDescent="0.2">
      <c r="CR470" s="13"/>
      <c r="CS470" s="13"/>
      <c r="CT470" s="13"/>
      <c r="DB470" s="13"/>
      <c r="DD470" s="13"/>
      <c r="DE470" s="13"/>
      <c r="DH470" s="13"/>
      <c r="DI470" s="13"/>
      <c r="DJ470" s="13"/>
    </row>
    <row r="471" spans="96:114" x14ac:dyDescent="0.2">
      <c r="CR471" s="13"/>
      <c r="CS471" s="13"/>
      <c r="CT471" s="13"/>
      <c r="DB471" s="13"/>
      <c r="DD471" s="13"/>
      <c r="DE471" s="13"/>
      <c r="DH471" s="13"/>
      <c r="DI471" s="13"/>
      <c r="DJ471" s="13"/>
    </row>
    <row r="472" spans="96:114" x14ac:dyDescent="0.2">
      <c r="CR472" s="13"/>
      <c r="CS472" s="13"/>
      <c r="CT472" s="13"/>
      <c r="DB472" s="13"/>
      <c r="DD472" s="13"/>
      <c r="DE472" s="13"/>
      <c r="DH472" s="13"/>
      <c r="DI472" s="13"/>
      <c r="DJ472" s="13"/>
    </row>
    <row r="473" spans="96:114" x14ac:dyDescent="0.2">
      <c r="CR473" s="13"/>
      <c r="CS473" s="13"/>
      <c r="CT473" s="13"/>
      <c r="DB473" s="13"/>
      <c r="DD473" s="13"/>
      <c r="DE473" s="13"/>
      <c r="DH473" s="13"/>
      <c r="DI473" s="13"/>
      <c r="DJ473" s="13"/>
    </row>
    <row r="474" spans="96:114" x14ac:dyDescent="0.2">
      <c r="CR474" s="13"/>
      <c r="CS474" s="13"/>
      <c r="CT474" s="13"/>
      <c r="DB474" s="13"/>
      <c r="DD474" s="13"/>
      <c r="DE474" s="13"/>
      <c r="DH474" s="13"/>
      <c r="DI474" s="13"/>
      <c r="DJ474" s="13"/>
    </row>
    <row r="475" spans="96:114" x14ac:dyDescent="0.2">
      <c r="CR475" s="13"/>
      <c r="CS475" s="13"/>
      <c r="CT475" s="13"/>
      <c r="DB475" s="13"/>
      <c r="DD475" s="13"/>
      <c r="DE475" s="13"/>
      <c r="DH475" s="13"/>
      <c r="DI475" s="13"/>
      <c r="DJ475" s="13"/>
    </row>
    <row r="476" spans="96:114" x14ac:dyDescent="0.2">
      <c r="CR476" s="13"/>
      <c r="CS476" s="13"/>
      <c r="CT476" s="13"/>
      <c r="DB476" s="13"/>
      <c r="DD476" s="13"/>
      <c r="DE476" s="13"/>
      <c r="DH476" s="13"/>
      <c r="DI476" s="13"/>
      <c r="DJ476" s="13"/>
    </row>
    <row r="477" spans="96:114" x14ac:dyDescent="0.2">
      <c r="CR477" s="13"/>
      <c r="CS477" s="13"/>
      <c r="CT477" s="13"/>
      <c r="DB477" s="13"/>
      <c r="DD477" s="13"/>
      <c r="DE477" s="13"/>
      <c r="DH477" s="13"/>
      <c r="DI477" s="13"/>
      <c r="DJ477" s="13"/>
    </row>
    <row r="478" spans="96:114" x14ac:dyDescent="0.2">
      <c r="CR478" s="13"/>
      <c r="CS478" s="13"/>
      <c r="CT478" s="13"/>
      <c r="DB478" s="13"/>
      <c r="DD478" s="13"/>
      <c r="DE478" s="13"/>
      <c r="DH478" s="13"/>
      <c r="DI478" s="13"/>
      <c r="DJ478" s="13"/>
    </row>
    <row r="479" spans="96:114" x14ac:dyDescent="0.2">
      <c r="CR479" s="13"/>
      <c r="CS479" s="13"/>
      <c r="CT479" s="13"/>
      <c r="DB479" s="13"/>
      <c r="DD479" s="13"/>
      <c r="DE479" s="13"/>
      <c r="DH479" s="13"/>
      <c r="DI479" s="13"/>
      <c r="DJ479" s="13"/>
    </row>
    <row r="480" spans="96:114" x14ac:dyDescent="0.2">
      <c r="CR480" s="13"/>
      <c r="CS480" s="13"/>
      <c r="CT480" s="13"/>
      <c r="DB480" s="13"/>
      <c r="DD480" s="13"/>
      <c r="DE480" s="13"/>
      <c r="DH480" s="13"/>
      <c r="DI480" s="13"/>
      <c r="DJ480" s="13"/>
    </row>
    <row r="481" spans="96:114" x14ac:dyDescent="0.2">
      <c r="CR481" s="13"/>
      <c r="CS481" s="13"/>
      <c r="CT481" s="13"/>
      <c r="DB481" s="13"/>
      <c r="DD481" s="13"/>
      <c r="DE481" s="13"/>
      <c r="DH481" s="13"/>
      <c r="DI481" s="13"/>
      <c r="DJ481" s="13"/>
    </row>
    <row r="482" spans="96:114" x14ac:dyDescent="0.2">
      <c r="CR482" s="13"/>
      <c r="CS482" s="13"/>
      <c r="CT482" s="13"/>
      <c r="DB482" s="13"/>
      <c r="DD482" s="13"/>
      <c r="DE482" s="13"/>
      <c r="DH482" s="13"/>
      <c r="DI482" s="13"/>
      <c r="DJ482" s="13"/>
    </row>
    <row r="483" spans="96:114" x14ac:dyDescent="0.2">
      <c r="CR483" s="13"/>
      <c r="CS483" s="13"/>
      <c r="CT483" s="13"/>
      <c r="DB483" s="13"/>
      <c r="DD483" s="13"/>
      <c r="DE483" s="13"/>
      <c r="DH483" s="13"/>
      <c r="DI483" s="13"/>
      <c r="DJ483" s="13"/>
    </row>
    <row r="484" spans="96:114" x14ac:dyDescent="0.2">
      <c r="CR484" s="13"/>
      <c r="CS484" s="13"/>
      <c r="CT484" s="13"/>
      <c r="DB484" s="13"/>
      <c r="DD484" s="13"/>
      <c r="DE484" s="13"/>
      <c r="DH484" s="13"/>
      <c r="DI484" s="13"/>
      <c r="DJ484" s="13"/>
    </row>
    <row r="485" spans="96:114" x14ac:dyDescent="0.2">
      <c r="CR485" s="13"/>
      <c r="CS485" s="13"/>
      <c r="CT485" s="13"/>
      <c r="DB485" s="13"/>
      <c r="DD485" s="13"/>
      <c r="DE485" s="13"/>
      <c r="DH485" s="13"/>
      <c r="DI485" s="13"/>
      <c r="DJ485" s="13"/>
    </row>
    <row r="486" spans="96:114" x14ac:dyDescent="0.2">
      <c r="CR486" s="13"/>
      <c r="CS486" s="13"/>
      <c r="CT486" s="13"/>
      <c r="DB486" s="13"/>
      <c r="DD486" s="13"/>
      <c r="DE486" s="13"/>
      <c r="DH486" s="13"/>
      <c r="DI486" s="13"/>
      <c r="DJ486" s="13"/>
    </row>
    <row r="487" spans="96:114" x14ac:dyDescent="0.2">
      <c r="CR487" s="13"/>
      <c r="CS487" s="13"/>
      <c r="CT487" s="13"/>
      <c r="DB487" s="13"/>
      <c r="DD487" s="13"/>
      <c r="DE487" s="13"/>
      <c r="DH487" s="13"/>
      <c r="DI487" s="13"/>
      <c r="DJ487" s="13"/>
    </row>
    <row r="488" spans="96:114" x14ac:dyDescent="0.2">
      <c r="CR488" s="13"/>
      <c r="CS488" s="13"/>
      <c r="CT488" s="13"/>
      <c r="DB488" s="13"/>
      <c r="DD488" s="13"/>
      <c r="DE488" s="13"/>
      <c r="DH488" s="13"/>
      <c r="DI488" s="13"/>
      <c r="DJ488" s="13"/>
    </row>
    <row r="489" spans="96:114" x14ac:dyDescent="0.2">
      <c r="CR489" s="13"/>
      <c r="CS489" s="13"/>
      <c r="CT489" s="13"/>
      <c r="DB489" s="13"/>
      <c r="DD489" s="13"/>
      <c r="DE489" s="13"/>
      <c r="DH489" s="13"/>
      <c r="DI489" s="13"/>
      <c r="DJ489" s="13"/>
    </row>
    <row r="490" spans="96:114" x14ac:dyDescent="0.2">
      <c r="CR490" s="13"/>
      <c r="CS490" s="13"/>
      <c r="CT490" s="13"/>
      <c r="DB490" s="13"/>
      <c r="DD490" s="13"/>
      <c r="DE490" s="13"/>
      <c r="DH490" s="13"/>
      <c r="DI490" s="13"/>
      <c r="DJ490" s="13"/>
    </row>
    <row r="491" spans="96:114" x14ac:dyDescent="0.2">
      <c r="CR491" s="13"/>
      <c r="CS491" s="13"/>
      <c r="CT491" s="13"/>
      <c r="DB491" s="13"/>
      <c r="DD491" s="13"/>
      <c r="DE491" s="13"/>
      <c r="DH491" s="13"/>
      <c r="DI491" s="13"/>
      <c r="DJ491" s="13"/>
    </row>
    <row r="492" spans="96:114" x14ac:dyDescent="0.2">
      <c r="CR492" s="13"/>
      <c r="CS492" s="13"/>
      <c r="CT492" s="13"/>
      <c r="DB492" s="13"/>
      <c r="DD492" s="13"/>
      <c r="DE492" s="13"/>
      <c r="DH492" s="13"/>
      <c r="DI492" s="13"/>
      <c r="DJ492" s="13"/>
    </row>
    <row r="493" spans="96:114" x14ac:dyDescent="0.2">
      <c r="CR493" s="13"/>
      <c r="CS493" s="13"/>
      <c r="CT493" s="13"/>
      <c r="DB493" s="13"/>
      <c r="DD493" s="13"/>
      <c r="DE493" s="13"/>
      <c r="DH493" s="13"/>
      <c r="DI493" s="13"/>
      <c r="DJ493" s="13"/>
    </row>
    <row r="494" spans="96:114" x14ac:dyDescent="0.2">
      <c r="CR494" s="13"/>
      <c r="CS494" s="13"/>
      <c r="CT494" s="13"/>
      <c r="DB494" s="13"/>
      <c r="DD494" s="13"/>
      <c r="DE494" s="13"/>
      <c r="DH494" s="13"/>
      <c r="DI494" s="13"/>
      <c r="DJ494" s="13"/>
    </row>
    <row r="495" spans="96:114" x14ac:dyDescent="0.2">
      <c r="CR495" s="13"/>
      <c r="CS495" s="13"/>
      <c r="CT495" s="13"/>
      <c r="DB495" s="13"/>
      <c r="DD495" s="13"/>
      <c r="DE495" s="13"/>
      <c r="DH495" s="13"/>
      <c r="DI495" s="13"/>
      <c r="DJ495" s="13"/>
    </row>
    <row r="496" spans="96:114" x14ac:dyDescent="0.2">
      <c r="CR496" s="13"/>
      <c r="CS496" s="13"/>
      <c r="CT496" s="13"/>
      <c r="DB496" s="13"/>
      <c r="DD496" s="13"/>
      <c r="DE496" s="13"/>
      <c r="DH496" s="13"/>
      <c r="DI496" s="13"/>
      <c r="DJ496" s="13"/>
    </row>
    <row r="497" spans="96:114" x14ac:dyDescent="0.2">
      <c r="CR497" s="13"/>
      <c r="CS497" s="13"/>
      <c r="CT497" s="13"/>
      <c r="DB497" s="13"/>
      <c r="DD497" s="13"/>
      <c r="DE497" s="13"/>
      <c r="DH497" s="13"/>
      <c r="DI497" s="13"/>
      <c r="DJ497" s="13"/>
    </row>
    <row r="498" spans="96:114" x14ac:dyDescent="0.2">
      <c r="CR498" s="13"/>
      <c r="CS498" s="13"/>
      <c r="CT498" s="13"/>
      <c r="DB498" s="13"/>
      <c r="DD498" s="13"/>
      <c r="DE498" s="13"/>
      <c r="DH498" s="13"/>
      <c r="DI498" s="13"/>
      <c r="DJ498" s="13"/>
    </row>
    <row r="499" spans="96:114" x14ac:dyDescent="0.2">
      <c r="CR499" s="13"/>
      <c r="CS499" s="13"/>
      <c r="CT499" s="13"/>
      <c r="DB499" s="13"/>
      <c r="DD499" s="13"/>
      <c r="DE499" s="13"/>
      <c r="DH499" s="13"/>
      <c r="DI499" s="13"/>
      <c r="DJ499" s="13"/>
    </row>
    <row r="500" spans="96:114" x14ac:dyDescent="0.2">
      <c r="CR500" s="13"/>
      <c r="CS500" s="13"/>
      <c r="CT500" s="13"/>
      <c r="DB500" s="13"/>
      <c r="DD500" s="13"/>
      <c r="DE500" s="13"/>
      <c r="DH500" s="13"/>
      <c r="DI500" s="13"/>
      <c r="DJ500" s="13"/>
    </row>
    <row r="501" spans="96:114" x14ac:dyDescent="0.2">
      <c r="CR501" s="13"/>
      <c r="CS501" s="13"/>
      <c r="CT501" s="13"/>
      <c r="DB501" s="13"/>
      <c r="DD501" s="13"/>
      <c r="DE501" s="13"/>
      <c r="DH501" s="13"/>
      <c r="DI501" s="13"/>
      <c r="DJ501" s="13"/>
    </row>
    <row r="502" spans="96:114" x14ac:dyDescent="0.2">
      <c r="CR502" s="13"/>
      <c r="CS502" s="13"/>
      <c r="CT502" s="13"/>
      <c r="DB502" s="13"/>
      <c r="DD502" s="13"/>
      <c r="DE502" s="13"/>
      <c r="DH502" s="13"/>
      <c r="DI502" s="13"/>
      <c r="DJ502" s="13"/>
    </row>
    <row r="503" spans="96:114" x14ac:dyDescent="0.2">
      <c r="CR503" s="13"/>
      <c r="CS503" s="13"/>
      <c r="CT503" s="13"/>
      <c r="DB503" s="13"/>
      <c r="DD503" s="13"/>
      <c r="DE503" s="13"/>
      <c r="DH503" s="13"/>
      <c r="DI503" s="13"/>
      <c r="DJ503" s="13"/>
    </row>
    <row r="504" spans="96:114" x14ac:dyDescent="0.2">
      <c r="CR504" s="13"/>
      <c r="CS504" s="13"/>
      <c r="CT504" s="13"/>
      <c r="DB504" s="13"/>
      <c r="DD504" s="13"/>
      <c r="DE504" s="13"/>
      <c r="DH504" s="13"/>
      <c r="DI504" s="13"/>
      <c r="DJ504" s="13"/>
    </row>
    <row r="505" spans="96:114" x14ac:dyDescent="0.2">
      <c r="CR505" s="13"/>
      <c r="CS505" s="13"/>
      <c r="CT505" s="13"/>
      <c r="DB505" s="13"/>
      <c r="DD505" s="13"/>
      <c r="DE505" s="13"/>
      <c r="DH505" s="13"/>
      <c r="DI505" s="13"/>
      <c r="DJ505" s="13"/>
    </row>
    <row r="506" spans="96:114" x14ac:dyDescent="0.2">
      <c r="CR506" s="13"/>
      <c r="CS506" s="13"/>
      <c r="CT506" s="13"/>
      <c r="DB506" s="13"/>
      <c r="DD506" s="13"/>
      <c r="DE506" s="13"/>
      <c r="DH506" s="13"/>
      <c r="DI506" s="13"/>
      <c r="DJ506" s="13"/>
    </row>
    <row r="507" spans="96:114" x14ac:dyDescent="0.2">
      <c r="CR507" s="13"/>
      <c r="CS507" s="13"/>
      <c r="CT507" s="13"/>
      <c r="DB507" s="13"/>
      <c r="DD507" s="13"/>
      <c r="DE507" s="13"/>
      <c r="DH507" s="13"/>
      <c r="DI507" s="13"/>
      <c r="DJ507" s="13"/>
    </row>
    <row r="508" spans="96:114" x14ac:dyDescent="0.2">
      <c r="CR508" s="13"/>
      <c r="CS508" s="13"/>
      <c r="CT508" s="13"/>
      <c r="DB508" s="13"/>
      <c r="DD508" s="13"/>
      <c r="DE508" s="13"/>
      <c r="DH508" s="13"/>
      <c r="DI508" s="13"/>
      <c r="DJ508" s="13"/>
    </row>
    <row r="509" spans="96:114" x14ac:dyDescent="0.2">
      <c r="CR509" s="13"/>
      <c r="CS509" s="13"/>
      <c r="CT509" s="13"/>
      <c r="DB509" s="13"/>
      <c r="DD509" s="13"/>
      <c r="DE509" s="13"/>
      <c r="DH509" s="13"/>
      <c r="DI509" s="13"/>
      <c r="DJ509" s="13"/>
    </row>
    <row r="510" spans="96:114" x14ac:dyDescent="0.2">
      <c r="CR510" s="13"/>
      <c r="CS510" s="13"/>
      <c r="CT510" s="13"/>
      <c r="DB510" s="13"/>
      <c r="DD510" s="13"/>
      <c r="DE510" s="13"/>
      <c r="DH510" s="13"/>
      <c r="DI510" s="13"/>
      <c r="DJ510" s="13"/>
    </row>
    <row r="511" spans="96:114" x14ac:dyDescent="0.2">
      <c r="CR511" s="13"/>
      <c r="CS511" s="13"/>
      <c r="CT511" s="13"/>
      <c r="DB511" s="13"/>
      <c r="DD511" s="13"/>
      <c r="DE511" s="13"/>
      <c r="DH511" s="13"/>
      <c r="DI511" s="13"/>
      <c r="DJ511" s="13"/>
    </row>
    <row r="512" spans="96:114" x14ac:dyDescent="0.2">
      <c r="CR512" s="13"/>
      <c r="CS512" s="13"/>
      <c r="CT512" s="13"/>
      <c r="DB512" s="13"/>
      <c r="DD512" s="13"/>
      <c r="DE512" s="13"/>
      <c r="DH512" s="13"/>
      <c r="DI512" s="13"/>
      <c r="DJ512" s="13"/>
    </row>
    <row r="513" spans="96:114" x14ac:dyDescent="0.2">
      <c r="CR513" s="13"/>
      <c r="CS513" s="13"/>
      <c r="CT513" s="13"/>
      <c r="DB513" s="13"/>
      <c r="DD513" s="13"/>
      <c r="DE513" s="13"/>
      <c r="DH513" s="13"/>
      <c r="DI513" s="13"/>
      <c r="DJ513" s="13"/>
    </row>
    <row r="514" spans="96:114" x14ac:dyDescent="0.2">
      <c r="CR514" s="13"/>
      <c r="CS514" s="13"/>
      <c r="CT514" s="13"/>
      <c r="DB514" s="13"/>
      <c r="DD514" s="13"/>
      <c r="DE514" s="13"/>
      <c r="DH514" s="13"/>
      <c r="DI514" s="13"/>
      <c r="DJ514" s="13"/>
    </row>
    <row r="515" spans="96:114" x14ac:dyDescent="0.2">
      <c r="CR515" s="13"/>
      <c r="CS515" s="13"/>
      <c r="CT515" s="13"/>
      <c r="DB515" s="13"/>
      <c r="DD515" s="13"/>
      <c r="DE515" s="13"/>
      <c r="DH515" s="13"/>
      <c r="DI515" s="13"/>
      <c r="DJ515" s="13"/>
    </row>
    <row r="516" spans="96:114" x14ac:dyDescent="0.2">
      <c r="CR516" s="13"/>
      <c r="CS516" s="13"/>
      <c r="CT516" s="13"/>
      <c r="DB516" s="13"/>
      <c r="DD516" s="13"/>
      <c r="DE516" s="13"/>
      <c r="DH516" s="13"/>
      <c r="DI516" s="13"/>
      <c r="DJ516" s="13"/>
    </row>
    <row r="517" spans="96:114" x14ac:dyDescent="0.2">
      <c r="CR517" s="13"/>
      <c r="CS517" s="13"/>
      <c r="CT517" s="13"/>
      <c r="DB517" s="13"/>
      <c r="DD517" s="13"/>
      <c r="DE517" s="13"/>
      <c r="DH517" s="13"/>
      <c r="DI517" s="13"/>
      <c r="DJ517" s="13"/>
    </row>
    <row r="518" spans="96:114" x14ac:dyDescent="0.2">
      <c r="CR518" s="13"/>
      <c r="CS518" s="13"/>
      <c r="CT518" s="13"/>
      <c r="DB518" s="13"/>
      <c r="DD518" s="13"/>
      <c r="DE518" s="13"/>
      <c r="DH518" s="13"/>
      <c r="DI518" s="13"/>
      <c r="DJ518" s="13"/>
    </row>
    <row r="519" spans="96:114" x14ac:dyDescent="0.2">
      <c r="CR519" s="13"/>
      <c r="CS519" s="13"/>
      <c r="CT519" s="13"/>
      <c r="DB519" s="13"/>
      <c r="DD519" s="13"/>
      <c r="DE519" s="13"/>
      <c r="DH519" s="13"/>
      <c r="DI519" s="13"/>
      <c r="DJ519" s="13"/>
    </row>
    <row r="520" spans="96:114" x14ac:dyDescent="0.2">
      <c r="CR520" s="13"/>
      <c r="CS520" s="13"/>
      <c r="CT520" s="13"/>
      <c r="DB520" s="13"/>
      <c r="DD520" s="13"/>
      <c r="DE520" s="13"/>
      <c r="DH520" s="13"/>
      <c r="DI520" s="13"/>
      <c r="DJ520" s="13"/>
    </row>
    <row r="521" spans="96:114" x14ac:dyDescent="0.2">
      <c r="CR521" s="13"/>
      <c r="CS521" s="13"/>
      <c r="CT521" s="13"/>
      <c r="DB521" s="13"/>
      <c r="DD521" s="13"/>
      <c r="DE521" s="13"/>
      <c r="DH521" s="13"/>
      <c r="DI521" s="13"/>
      <c r="DJ521" s="13"/>
    </row>
    <row r="522" spans="96:114" x14ac:dyDescent="0.2">
      <c r="CR522" s="13"/>
      <c r="CS522" s="13"/>
      <c r="CT522" s="13"/>
      <c r="DB522" s="13"/>
      <c r="DD522" s="13"/>
      <c r="DE522" s="13"/>
      <c r="DH522" s="13"/>
      <c r="DI522" s="13"/>
      <c r="DJ522" s="13"/>
    </row>
    <row r="523" spans="96:114" x14ac:dyDescent="0.2">
      <c r="CR523" s="13"/>
      <c r="CS523" s="13"/>
      <c r="CT523" s="13"/>
      <c r="DB523" s="13"/>
      <c r="DD523" s="13"/>
      <c r="DE523" s="13"/>
      <c r="DH523" s="13"/>
      <c r="DI523" s="13"/>
      <c r="DJ523" s="13"/>
    </row>
    <row r="524" spans="96:114" x14ac:dyDescent="0.2">
      <c r="CR524" s="13"/>
      <c r="CS524" s="13"/>
      <c r="CT524" s="13"/>
      <c r="DB524" s="13"/>
      <c r="DD524" s="13"/>
      <c r="DE524" s="13"/>
      <c r="DH524" s="13"/>
      <c r="DI524" s="13"/>
      <c r="DJ524" s="13"/>
    </row>
    <row r="525" spans="96:114" x14ac:dyDescent="0.2">
      <c r="CR525" s="13"/>
      <c r="CS525" s="13"/>
      <c r="CT525" s="13"/>
      <c r="DB525" s="13"/>
      <c r="DD525" s="13"/>
      <c r="DE525" s="13"/>
      <c r="DH525" s="13"/>
      <c r="DI525" s="13"/>
      <c r="DJ525" s="13"/>
    </row>
    <row r="526" spans="96:114" x14ac:dyDescent="0.2">
      <c r="CR526" s="13"/>
      <c r="CS526" s="13"/>
      <c r="CT526" s="13"/>
      <c r="DB526" s="13"/>
      <c r="DD526" s="13"/>
      <c r="DE526" s="13"/>
      <c r="DH526" s="13"/>
      <c r="DI526" s="13"/>
      <c r="DJ526" s="13"/>
    </row>
    <row r="527" spans="96:114" x14ac:dyDescent="0.2">
      <c r="CR527" s="13"/>
      <c r="CS527" s="13"/>
      <c r="CT527" s="13"/>
      <c r="DB527" s="13"/>
      <c r="DD527" s="13"/>
      <c r="DE527" s="13"/>
      <c r="DH527" s="13"/>
      <c r="DI527" s="13"/>
      <c r="DJ527" s="13"/>
    </row>
    <row r="528" spans="96:114" x14ac:dyDescent="0.2">
      <c r="CR528" s="13"/>
      <c r="CS528" s="13"/>
      <c r="CT528" s="13"/>
      <c r="DB528" s="13"/>
      <c r="DD528" s="13"/>
      <c r="DE528" s="13"/>
      <c r="DH528" s="13"/>
      <c r="DI528" s="13"/>
      <c r="DJ528" s="13"/>
    </row>
    <row r="529" spans="96:114" x14ac:dyDescent="0.2">
      <c r="CR529" s="13"/>
      <c r="CS529" s="13"/>
      <c r="CT529" s="13"/>
      <c r="DB529" s="13"/>
      <c r="DD529" s="13"/>
      <c r="DE529" s="13"/>
      <c r="DH529" s="13"/>
      <c r="DI529" s="13"/>
      <c r="DJ529" s="13"/>
    </row>
    <row r="530" spans="96:114" x14ac:dyDescent="0.2">
      <c r="CR530" s="13"/>
      <c r="CS530" s="13"/>
      <c r="CT530" s="13"/>
      <c r="DB530" s="13"/>
      <c r="DD530" s="13"/>
      <c r="DE530" s="13"/>
      <c r="DH530" s="13"/>
      <c r="DI530" s="13"/>
      <c r="DJ530" s="13"/>
    </row>
    <row r="531" spans="96:114" x14ac:dyDescent="0.2">
      <c r="CR531" s="13"/>
      <c r="CS531" s="13"/>
      <c r="CT531" s="13"/>
      <c r="DB531" s="13"/>
      <c r="DD531" s="13"/>
      <c r="DE531" s="13"/>
      <c r="DH531" s="13"/>
      <c r="DI531" s="13"/>
      <c r="DJ531" s="13"/>
    </row>
    <row r="532" spans="96:114" x14ac:dyDescent="0.2">
      <c r="CR532" s="13"/>
      <c r="CS532" s="13"/>
      <c r="CT532" s="13"/>
      <c r="DB532" s="13"/>
      <c r="DD532" s="13"/>
      <c r="DE532" s="13"/>
      <c r="DH532" s="13"/>
      <c r="DI532" s="13"/>
      <c r="DJ532" s="13"/>
    </row>
    <row r="533" spans="96:114" x14ac:dyDescent="0.2">
      <c r="CR533" s="13"/>
      <c r="CS533" s="13"/>
      <c r="CT533" s="13"/>
      <c r="DB533" s="13"/>
      <c r="DD533" s="13"/>
      <c r="DE533" s="13"/>
      <c r="DH533" s="13"/>
      <c r="DI533" s="13"/>
      <c r="DJ533" s="13"/>
    </row>
    <row r="534" spans="96:114" x14ac:dyDescent="0.2">
      <c r="CR534" s="13"/>
      <c r="CS534" s="13"/>
      <c r="CT534" s="13"/>
      <c r="DB534" s="13"/>
      <c r="DD534" s="13"/>
      <c r="DE534" s="13"/>
      <c r="DH534" s="13"/>
      <c r="DI534" s="13"/>
      <c r="DJ534" s="13"/>
    </row>
    <row r="535" spans="96:114" x14ac:dyDescent="0.2">
      <c r="CR535" s="13"/>
      <c r="CS535" s="13"/>
      <c r="CT535" s="13"/>
      <c r="DB535" s="13"/>
      <c r="DD535" s="13"/>
      <c r="DE535" s="13"/>
      <c r="DH535" s="13"/>
      <c r="DI535" s="13"/>
      <c r="DJ535" s="13"/>
    </row>
    <row r="536" spans="96:114" x14ac:dyDescent="0.2">
      <c r="CR536" s="13"/>
      <c r="CS536" s="13"/>
      <c r="CT536" s="13"/>
      <c r="DB536" s="13"/>
      <c r="DD536" s="13"/>
      <c r="DE536" s="13"/>
      <c r="DH536" s="13"/>
      <c r="DI536" s="13"/>
      <c r="DJ536" s="13"/>
    </row>
    <row r="537" spans="96:114" x14ac:dyDescent="0.2">
      <c r="CR537" s="13"/>
      <c r="CS537" s="13"/>
      <c r="CT537" s="13"/>
      <c r="DB537" s="13"/>
      <c r="DD537" s="13"/>
      <c r="DE537" s="13"/>
      <c r="DH537" s="13"/>
      <c r="DI537" s="13"/>
      <c r="DJ537" s="13"/>
    </row>
    <row r="538" spans="96:114" x14ac:dyDescent="0.2">
      <c r="CR538" s="13"/>
      <c r="CS538" s="13"/>
      <c r="CT538" s="13"/>
      <c r="DB538" s="13"/>
      <c r="DD538" s="13"/>
      <c r="DE538" s="13"/>
      <c r="DH538" s="13"/>
      <c r="DI538" s="13"/>
      <c r="DJ538" s="13"/>
    </row>
    <row r="539" spans="96:114" x14ac:dyDescent="0.2">
      <c r="CR539" s="13"/>
      <c r="CS539" s="13"/>
      <c r="CT539" s="13"/>
      <c r="DB539" s="13"/>
      <c r="DD539" s="13"/>
      <c r="DE539" s="13"/>
      <c r="DH539" s="13"/>
      <c r="DI539" s="13"/>
      <c r="DJ539" s="13"/>
    </row>
    <row r="540" spans="96:114" x14ac:dyDescent="0.2">
      <c r="CR540" s="13"/>
      <c r="CS540" s="13"/>
      <c r="CT540" s="13"/>
      <c r="DB540" s="13"/>
      <c r="DD540" s="13"/>
      <c r="DE540" s="13"/>
      <c r="DH540" s="13"/>
      <c r="DI540" s="13"/>
      <c r="DJ540" s="13"/>
    </row>
    <row r="541" spans="96:114" x14ac:dyDescent="0.2">
      <c r="CR541" s="13"/>
      <c r="CS541" s="13"/>
      <c r="CT541" s="13"/>
      <c r="DB541" s="13"/>
      <c r="DD541" s="13"/>
      <c r="DE541" s="13"/>
      <c r="DH541" s="13"/>
      <c r="DI541" s="13"/>
      <c r="DJ541" s="13"/>
    </row>
    <row r="542" spans="96:114" x14ac:dyDescent="0.2">
      <c r="CR542" s="13"/>
      <c r="CS542" s="13"/>
      <c r="CT542" s="13"/>
      <c r="DB542" s="13"/>
      <c r="DD542" s="13"/>
      <c r="DE542" s="13"/>
      <c r="DH542" s="13"/>
      <c r="DI542" s="13"/>
      <c r="DJ542" s="13"/>
    </row>
    <row r="543" spans="96:114" x14ac:dyDescent="0.2">
      <c r="CR543" s="13"/>
      <c r="CS543" s="13"/>
      <c r="CT543" s="13"/>
      <c r="DB543" s="13"/>
      <c r="DD543" s="13"/>
      <c r="DE543" s="13"/>
      <c r="DH543" s="13"/>
      <c r="DI543" s="13"/>
      <c r="DJ543" s="13"/>
    </row>
    <row r="544" spans="96:114" x14ac:dyDescent="0.2">
      <c r="CR544" s="13"/>
      <c r="CS544" s="13"/>
      <c r="CT544" s="13"/>
      <c r="DB544" s="13"/>
      <c r="DD544" s="13"/>
      <c r="DE544" s="13"/>
      <c r="DH544" s="13"/>
      <c r="DI544" s="13"/>
      <c r="DJ544" s="13"/>
    </row>
    <row r="545" spans="96:114" x14ac:dyDescent="0.2">
      <c r="CR545" s="13"/>
      <c r="CS545" s="13"/>
      <c r="CT545" s="13"/>
      <c r="DB545" s="13"/>
      <c r="DD545" s="13"/>
      <c r="DE545" s="13"/>
      <c r="DH545" s="13"/>
      <c r="DI545" s="13"/>
      <c r="DJ545" s="13"/>
    </row>
    <row r="546" spans="96:114" x14ac:dyDescent="0.2">
      <c r="CR546" s="13"/>
      <c r="CS546" s="13"/>
      <c r="CT546" s="13"/>
      <c r="DB546" s="13"/>
      <c r="DD546" s="13"/>
      <c r="DE546" s="13"/>
      <c r="DH546" s="13"/>
      <c r="DI546" s="13"/>
      <c r="DJ546" s="13"/>
    </row>
    <row r="547" spans="96:114" x14ac:dyDescent="0.2">
      <c r="CR547" s="13"/>
      <c r="CS547" s="13"/>
      <c r="CT547" s="13"/>
      <c r="DB547" s="13"/>
      <c r="DD547" s="13"/>
      <c r="DE547" s="13"/>
      <c r="DH547" s="13"/>
      <c r="DI547" s="13"/>
      <c r="DJ547" s="13"/>
    </row>
    <row r="548" spans="96:114" x14ac:dyDescent="0.2">
      <c r="CR548" s="13"/>
      <c r="CS548" s="13"/>
      <c r="CT548" s="13"/>
      <c r="DB548" s="13"/>
      <c r="DD548" s="13"/>
      <c r="DE548" s="13"/>
      <c r="DH548" s="13"/>
      <c r="DI548" s="13"/>
      <c r="DJ548" s="13"/>
    </row>
    <row r="549" spans="96:114" x14ac:dyDescent="0.2">
      <c r="CR549" s="13"/>
      <c r="CS549" s="13"/>
      <c r="CT549" s="13"/>
      <c r="DB549" s="13"/>
      <c r="DD549" s="13"/>
      <c r="DE549" s="13"/>
      <c r="DH549" s="13"/>
      <c r="DI549" s="13"/>
      <c r="DJ549" s="13"/>
    </row>
    <row r="550" spans="96:114" x14ac:dyDescent="0.2">
      <c r="CR550" s="13"/>
      <c r="CS550" s="13"/>
      <c r="CT550" s="13"/>
      <c r="DB550" s="13"/>
      <c r="DD550" s="13"/>
      <c r="DE550" s="13"/>
      <c r="DH550" s="13"/>
      <c r="DI550" s="13"/>
      <c r="DJ550" s="13"/>
    </row>
    <row r="551" spans="96:114" x14ac:dyDescent="0.2">
      <c r="CR551" s="13"/>
      <c r="CS551" s="13"/>
      <c r="CT551" s="13"/>
      <c r="DB551" s="13"/>
      <c r="DD551" s="13"/>
      <c r="DE551" s="13"/>
      <c r="DH551" s="13"/>
      <c r="DI551" s="13"/>
      <c r="DJ551" s="13"/>
    </row>
    <row r="552" spans="96:114" x14ac:dyDescent="0.2">
      <c r="CR552" s="13"/>
      <c r="CS552" s="13"/>
      <c r="CT552" s="13"/>
      <c r="DB552" s="13"/>
      <c r="DD552" s="13"/>
      <c r="DE552" s="13"/>
      <c r="DH552" s="13"/>
      <c r="DI552" s="13"/>
      <c r="DJ552" s="13"/>
    </row>
    <row r="553" spans="96:114" x14ac:dyDescent="0.2">
      <c r="CR553" s="13"/>
      <c r="CS553" s="13"/>
      <c r="CT553" s="13"/>
      <c r="DB553" s="13"/>
      <c r="DD553" s="13"/>
      <c r="DE553" s="13"/>
      <c r="DH553" s="13"/>
      <c r="DI553" s="13"/>
      <c r="DJ553" s="13"/>
    </row>
    <row r="554" spans="96:114" x14ac:dyDescent="0.2">
      <c r="CR554" s="13"/>
      <c r="CS554" s="13"/>
      <c r="CT554" s="13"/>
      <c r="DB554" s="13"/>
      <c r="DD554" s="13"/>
      <c r="DE554" s="13"/>
      <c r="DH554" s="13"/>
      <c r="DI554" s="13"/>
      <c r="DJ554" s="13"/>
    </row>
    <row r="555" spans="96:114" x14ac:dyDescent="0.2">
      <c r="CR555" s="13"/>
      <c r="CS555" s="13"/>
      <c r="CT555" s="13"/>
      <c r="DB555" s="13"/>
      <c r="DD555" s="13"/>
      <c r="DE555" s="13"/>
      <c r="DH555" s="13"/>
      <c r="DI555" s="13"/>
      <c r="DJ555" s="13"/>
    </row>
    <row r="556" spans="96:114" x14ac:dyDescent="0.2">
      <c r="CR556" s="13"/>
      <c r="CS556" s="13"/>
      <c r="CT556" s="13"/>
      <c r="DB556" s="13"/>
      <c r="DD556" s="13"/>
      <c r="DE556" s="13"/>
      <c r="DH556" s="13"/>
      <c r="DI556" s="13"/>
      <c r="DJ556" s="13"/>
    </row>
    <row r="557" spans="96:114" x14ac:dyDescent="0.2">
      <c r="CR557" s="13"/>
      <c r="CS557" s="13"/>
      <c r="CT557" s="13"/>
      <c r="DB557" s="13"/>
      <c r="DD557" s="13"/>
      <c r="DE557" s="13"/>
      <c r="DH557" s="13"/>
      <c r="DI557" s="13"/>
      <c r="DJ557" s="13"/>
    </row>
    <row r="558" spans="96:114" x14ac:dyDescent="0.2">
      <c r="CR558" s="13"/>
      <c r="CS558" s="13"/>
      <c r="CT558" s="13"/>
      <c r="DB558" s="13"/>
      <c r="DD558" s="13"/>
      <c r="DE558" s="13"/>
      <c r="DH558" s="13"/>
      <c r="DI558" s="13"/>
      <c r="DJ558" s="13"/>
    </row>
    <row r="559" spans="96:114" x14ac:dyDescent="0.2">
      <c r="CR559" s="13"/>
      <c r="CS559" s="13"/>
      <c r="CT559" s="13"/>
      <c r="DB559" s="13"/>
      <c r="DD559" s="13"/>
      <c r="DE559" s="13"/>
      <c r="DH559" s="13"/>
      <c r="DI559" s="13"/>
      <c r="DJ559" s="13"/>
    </row>
    <row r="560" spans="96:114" x14ac:dyDescent="0.2">
      <c r="CR560" s="13"/>
      <c r="CS560" s="13"/>
      <c r="CT560" s="13"/>
      <c r="DB560" s="13"/>
      <c r="DD560" s="13"/>
      <c r="DE560" s="13"/>
      <c r="DH560" s="13"/>
      <c r="DI560" s="13"/>
      <c r="DJ560" s="13"/>
    </row>
    <row r="561" spans="96:114" x14ac:dyDescent="0.2">
      <c r="CR561" s="13"/>
      <c r="CS561" s="13"/>
      <c r="CT561" s="13"/>
      <c r="DB561" s="13"/>
      <c r="DD561" s="13"/>
      <c r="DE561" s="13"/>
      <c r="DH561" s="13"/>
      <c r="DI561" s="13"/>
      <c r="DJ561" s="13"/>
    </row>
    <row r="562" spans="96:114" x14ac:dyDescent="0.2">
      <c r="CR562" s="13"/>
      <c r="CS562" s="13"/>
      <c r="CT562" s="13"/>
      <c r="DB562" s="13"/>
      <c r="DD562" s="13"/>
      <c r="DE562" s="13"/>
      <c r="DH562" s="13"/>
      <c r="DI562" s="13"/>
      <c r="DJ562" s="13"/>
    </row>
    <row r="563" spans="96:114" x14ac:dyDescent="0.2">
      <c r="CR563" s="13"/>
      <c r="CS563" s="13"/>
      <c r="CT563" s="13"/>
      <c r="DB563" s="13"/>
      <c r="DD563" s="13"/>
      <c r="DE563" s="13"/>
      <c r="DH563" s="13"/>
      <c r="DI563" s="13"/>
      <c r="DJ563" s="13"/>
    </row>
    <row r="564" spans="96:114" x14ac:dyDescent="0.2">
      <c r="CR564" s="13"/>
      <c r="CS564" s="13"/>
      <c r="CT564" s="13"/>
      <c r="DB564" s="13"/>
      <c r="DD564" s="13"/>
      <c r="DE564" s="13"/>
      <c r="DH564" s="13"/>
      <c r="DI564" s="13"/>
      <c r="DJ564" s="13"/>
    </row>
    <row r="565" spans="96:114" x14ac:dyDescent="0.2">
      <c r="CR565" s="13"/>
      <c r="CS565" s="13"/>
      <c r="CT565" s="13"/>
      <c r="DB565" s="13"/>
      <c r="DD565" s="13"/>
      <c r="DE565" s="13"/>
      <c r="DH565" s="13"/>
      <c r="DI565" s="13"/>
      <c r="DJ565" s="13"/>
    </row>
    <row r="566" spans="96:114" x14ac:dyDescent="0.2">
      <c r="CR566" s="13"/>
      <c r="CS566" s="13"/>
      <c r="CT566" s="13"/>
      <c r="DB566" s="13"/>
      <c r="DD566" s="13"/>
      <c r="DE566" s="13"/>
      <c r="DH566" s="13"/>
      <c r="DI566" s="13"/>
      <c r="DJ566" s="13"/>
    </row>
    <row r="567" spans="96:114" x14ac:dyDescent="0.2">
      <c r="CR567" s="13"/>
      <c r="CS567" s="13"/>
      <c r="CT567" s="13"/>
      <c r="DB567" s="13"/>
      <c r="DD567" s="13"/>
      <c r="DE567" s="13"/>
      <c r="DH567" s="13"/>
      <c r="DI567" s="13"/>
      <c r="DJ567" s="13"/>
    </row>
    <row r="568" spans="96:114" x14ac:dyDescent="0.2">
      <c r="CR568" s="13"/>
      <c r="CS568" s="13"/>
      <c r="CT568" s="13"/>
      <c r="DB568" s="13"/>
      <c r="DD568" s="13"/>
      <c r="DE568" s="13"/>
      <c r="DH568" s="13"/>
      <c r="DI568" s="13"/>
      <c r="DJ568" s="13"/>
    </row>
    <row r="569" spans="96:114" x14ac:dyDescent="0.2">
      <c r="CR569" s="13"/>
      <c r="CS569" s="13"/>
      <c r="CT569" s="13"/>
      <c r="DB569" s="13"/>
      <c r="DD569" s="13"/>
      <c r="DE569" s="13"/>
      <c r="DH569" s="13"/>
      <c r="DI569" s="13"/>
      <c r="DJ569" s="13"/>
    </row>
    <row r="570" spans="96:114" x14ac:dyDescent="0.2">
      <c r="CR570" s="13"/>
      <c r="CS570" s="13"/>
      <c r="CT570" s="13"/>
      <c r="DB570" s="13"/>
      <c r="DD570" s="13"/>
      <c r="DE570" s="13"/>
      <c r="DH570" s="13"/>
      <c r="DI570" s="13"/>
      <c r="DJ570" s="13"/>
    </row>
    <row r="571" spans="96:114" x14ac:dyDescent="0.2">
      <c r="CR571" s="13"/>
      <c r="CS571" s="13"/>
      <c r="CT571" s="13"/>
      <c r="DB571" s="13"/>
      <c r="DD571" s="13"/>
      <c r="DE571" s="13"/>
      <c r="DH571" s="13"/>
      <c r="DI571" s="13"/>
      <c r="DJ571" s="13"/>
    </row>
    <row r="572" spans="96:114" x14ac:dyDescent="0.2">
      <c r="CR572" s="13"/>
      <c r="CS572" s="13"/>
      <c r="CT572" s="13"/>
      <c r="DB572" s="13"/>
      <c r="DD572" s="13"/>
      <c r="DE572" s="13"/>
      <c r="DH572" s="13"/>
      <c r="DI572" s="13"/>
      <c r="DJ572" s="13"/>
    </row>
    <row r="573" spans="96:114" x14ac:dyDescent="0.2">
      <c r="CR573" s="13"/>
      <c r="CS573" s="13"/>
      <c r="CT573" s="13"/>
      <c r="DB573" s="13"/>
      <c r="DD573" s="13"/>
      <c r="DE573" s="13"/>
      <c r="DH573" s="13"/>
      <c r="DI573" s="13"/>
      <c r="DJ573" s="13"/>
    </row>
    <row r="574" spans="96:114" x14ac:dyDescent="0.2">
      <c r="CR574" s="13"/>
      <c r="CS574" s="13"/>
      <c r="CT574" s="13"/>
      <c r="DB574" s="13"/>
      <c r="DD574" s="13"/>
      <c r="DE574" s="13"/>
      <c r="DH574" s="13"/>
      <c r="DI574" s="13"/>
      <c r="DJ574" s="13"/>
    </row>
    <row r="575" spans="96:114" x14ac:dyDescent="0.2">
      <c r="CR575" s="13"/>
      <c r="CS575" s="13"/>
      <c r="CT575" s="13"/>
      <c r="DB575" s="13"/>
      <c r="DD575" s="13"/>
      <c r="DE575" s="13"/>
      <c r="DH575" s="13"/>
      <c r="DI575" s="13"/>
      <c r="DJ575" s="13"/>
    </row>
    <row r="576" spans="96:114" x14ac:dyDescent="0.2">
      <c r="CR576" s="13"/>
      <c r="CS576" s="13"/>
      <c r="CT576" s="13"/>
      <c r="DB576" s="13"/>
      <c r="DD576" s="13"/>
      <c r="DE576" s="13"/>
      <c r="DH576" s="13"/>
      <c r="DI576" s="13"/>
      <c r="DJ576" s="13"/>
    </row>
    <row r="577" spans="96:114" x14ac:dyDescent="0.2">
      <c r="CR577" s="13"/>
      <c r="CS577" s="13"/>
      <c r="CT577" s="13"/>
      <c r="DB577" s="13"/>
      <c r="DD577" s="13"/>
      <c r="DE577" s="13"/>
      <c r="DH577" s="13"/>
      <c r="DI577" s="13"/>
      <c r="DJ577" s="13"/>
    </row>
    <row r="578" spans="96:114" x14ac:dyDescent="0.2">
      <c r="CR578" s="13"/>
      <c r="CS578" s="13"/>
      <c r="CT578" s="13"/>
      <c r="DB578" s="13"/>
      <c r="DD578" s="13"/>
      <c r="DE578" s="13"/>
      <c r="DH578" s="13"/>
      <c r="DI578" s="13"/>
      <c r="DJ578" s="13"/>
    </row>
    <row r="579" spans="96:114" x14ac:dyDescent="0.2">
      <c r="CR579" s="13"/>
      <c r="CS579" s="13"/>
      <c r="CT579" s="13"/>
      <c r="DB579" s="13"/>
      <c r="DD579" s="13"/>
      <c r="DE579" s="13"/>
      <c r="DH579" s="13"/>
      <c r="DI579" s="13"/>
      <c r="DJ579" s="13"/>
    </row>
    <row r="580" spans="96:114" x14ac:dyDescent="0.2">
      <c r="CR580" s="13"/>
      <c r="CS580" s="13"/>
      <c r="CT580" s="13"/>
      <c r="DB580" s="13"/>
      <c r="DD580" s="13"/>
      <c r="DE580" s="13"/>
      <c r="DH580" s="13"/>
      <c r="DI580" s="13"/>
      <c r="DJ580" s="13"/>
    </row>
    <row r="581" spans="96:114" x14ac:dyDescent="0.2">
      <c r="CR581" s="13"/>
      <c r="CS581" s="13"/>
      <c r="CT581" s="13"/>
      <c r="DB581" s="13"/>
      <c r="DD581" s="13"/>
      <c r="DE581" s="13"/>
      <c r="DH581" s="13"/>
      <c r="DI581" s="13"/>
      <c r="DJ581" s="13"/>
    </row>
    <row r="582" spans="96:114" x14ac:dyDescent="0.2">
      <c r="CR582" s="13"/>
      <c r="CS582" s="13"/>
      <c r="CT582" s="13"/>
      <c r="DB582" s="13"/>
      <c r="DD582" s="13"/>
      <c r="DE582" s="13"/>
      <c r="DH582" s="13"/>
      <c r="DI582" s="13"/>
      <c r="DJ582" s="13"/>
    </row>
    <row r="583" spans="96:114" x14ac:dyDescent="0.2">
      <c r="CR583" s="13"/>
      <c r="CS583" s="13"/>
      <c r="CT583" s="13"/>
      <c r="DB583" s="13"/>
      <c r="DD583" s="13"/>
      <c r="DE583" s="13"/>
      <c r="DH583" s="13"/>
      <c r="DI583" s="13"/>
      <c r="DJ583" s="13"/>
    </row>
    <row r="584" spans="96:114" x14ac:dyDescent="0.2">
      <c r="CR584" s="13"/>
      <c r="CS584" s="13"/>
      <c r="CT584" s="13"/>
      <c r="DB584" s="13"/>
      <c r="DD584" s="13"/>
      <c r="DE584" s="13"/>
      <c r="DH584" s="13"/>
      <c r="DI584" s="13"/>
      <c r="DJ584" s="13"/>
    </row>
    <row r="585" spans="96:114" x14ac:dyDescent="0.2">
      <c r="CR585" s="13"/>
      <c r="CS585" s="13"/>
      <c r="CT585" s="13"/>
      <c r="DB585" s="13"/>
      <c r="DD585" s="13"/>
      <c r="DE585" s="13"/>
      <c r="DH585" s="13"/>
      <c r="DI585" s="13"/>
      <c r="DJ585" s="13"/>
    </row>
    <row r="586" spans="96:114" x14ac:dyDescent="0.2">
      <c r="CR586" s="13"/>
      <c r="CS586" s="13"/>
      <c r="CT586" s="13"/>
      <c r="DB586" s="13"/>
      <c r="DD586" s="13"/>
      <c r="DE586" s="13"/>
      <c r="DH586" s="13"/>
      <c r="DI586" s="13"/>
      <c r="DJ586" s="13"/>
    </row>
    <row r="587" spans="96:114" x14ac:dyDescent="0.2">
      <c r="CR587" s="13"/>
      <c r="CS587" s="13"/>
      <c r="CT587" s="13"/>
      <c r="DB587" s="13"/>
      <c r="DD587" s="13"/>
      <c r="DE587" s="13"/>
      <c r="DH587" s="13"/>
      <c r="DI587" s="13"/>
      <c r="DJ587" s="13"/>
    </row>
    <row r="588" spans="96:114" x14ac:dyDescent="0.2">
      <c r="CR588" s="13"/>
      <c r="CS588" s="13"/>
      <c r="CT588" s="13"/>
      <c r="DB588" s="13"/>
      <c r="DD588" s="13"/>
      <c r="DE588" s="13"/>
      <c r="DH588" s="13"/>
      <c r="DI588" s="13"/>
      <c r="DJ588" s="13"/>
    </row>
    <row r="589" spans="96:114" x14ac:dyDescent="0.2">
      <c r="CR589" s="13"/>
      <c r="CS589" s="13"/>
      <c r="CT589" s="13"/>
      <c r="DB589" s="13"/>
      <c r="DD589" s="13"/>
      <c r="DE589" s="13"/>
      <c r="DH589" s="13"/>
      <c r="DI589" s="13"/>
      <c r="DJ589" s="13"/>
    </row>
    <row r="590" spans="96:114" x14ac:dyDescent="0.2">
      <c r="CR590" s="13"/>
      <c r="CS590" s="13"/>
      <c r="CT590" s="13"/>
      <c r="DB590" s="13"/>
      <c r="DD590" s="13"/>
      <c r="DE590" s="13"/>
      <c r="DH590" s="13"/>
      <c r="DI590" s="13"/>
      <c r="DJ590" s="13"/>
    </row>
    <row r="591" spans="96:114" x14ac:dyDescent="0.2">
      <c r="CR591" s="13"/>
      <c r="CS591" s="13"/>
      <c r="CT591" s="13"/>
      <c r="DB591" s="13"/>
      <c r="DD591" s="13"/>
      <c r="DE591" s="13"/>
      <c r="DH591" s="13"/>
      <c r="DI591" s="13"/>
      <c r="DJ591" s="13"/>
    </row>
    <row r="592" spans="96:114" x14ac:dyDescent="0.2">
      <c r="CR592" s="13"/>
      <c r="CS592" s="13"/>
      <c r="CT592" s="13"/>
      <c r="DB592" s="13"/>
      <c r="DD592" s="13"/>
      <c r="DE592" s="13"/>
      <c r="DH592" s="13"/>
      <c r="DI592" s="13"/>
      <c r="DJ592" s="13"/>
    </row>
    <row r="593" spans="96:114" x14ac:dyDescent="0.2">
      <c r="CR593" s="13"/>
      <c r="CS593" s="13"/>
      <c r="CT593" s="13"/>
      <c r="DB593" s="13"/>
      <c r="DD593" s="13"/>
      <c r="DE593" s="13"/>
      <c r="DH593" s="13"/>
      <c r="DI593" s="13"/>
      <c r="DJ593" s="13"/>
    </row>
    <row r="594" spans="96:114" x14ac:dyDescent="0.2">
      <c r="CR594" s="13"/>
      <c r="CS594" s="13"/>
      <c r="CT594" s="13"/>
      <c r="DB594" s="13"/>
      <c r="DD594" s="13"/>
      <c r="DE594" s="13"/>
      <c r="DH594" s="13"/>
      <c r="DI594" s="13"/>
      <c r="DJ594" s="13"/>
    </row>
    <row r="595" spans="96:114" x14ac:dyDescent="0.2">
      <c r="CR595" s="13"/>
      <c r="CS595" s="13"/>
      <c r="CT595" s="13"/>
      <c r="DB595" s="13"/>
      <c r="DD595" s="13"/>
      <c r="DE595" s="13"/>
      <c r="DH595" s="13"/>
      <c r="DI595" s="13"/>
      <c r="DJ595" s="13"/>
    </row>
    <row r="596" spans="96:114" x14ac:dyDescent="0.2">
      <c r="CR596" s="13"/>
      <c r="CS596" s="13"/>
      <c r="CT596" s="13"/>
      <c r="DB596" s="13"/>
      <c r="DD596" s="13"/>
      <c r="DE596" s="13"/>
      <c r="DH596" s="13"/>
      <c r="DI596" s="13"/>
      <c r="DJ596" s="13"/>
    </row>
    <row r="597" spans="96:114" x14ac:dyDescent="0.2">
      <c r="CR597" s="13"/>
      <c r="CS597" s="13"/>
      <c r="CT597" s="13"/>
      <c r="DB597" s="13"/>
      <c r="DD597" s="13"/>
      <c r="DE597" s="13"/>
      <c r="DH597" s="13"/>
      <c r="DI597" s="13"/>
      <c r="DJ597" s="13"/>
    </row>
    <row r="598" spans="96:114" x14ac:dyDescent="0.2">
      <c r="CR598" s="13"/>
      <c r="CS598" s="13"/>
      <c r="CT598" s="13"/>
      <c r="DB598" s="13"/>
      <c r="DD598" s="13"/>
      <c r="DE598" s="13"/>
      <c r="DH598" s="13"/>
      <c r="DI598" s="13"/>
      <c r="DJ598" s="13"/>
    </row>
    <row r="599" spans="96:114" x14ac:dyDescent="0.2">
      <c r="CR599" s="13"/>
      <c r="CS599" s="13"/>
      <c r="CT599" s="13"/>
      <c r="DB599" s="13"/>
      <c r="DD599" s="13"/>
      <c r="DE599" s="13"/>
      <c r="DH599" s="13"/>
      <c r="DI599" s="13"/>
      <c r="DJ599" s="13"/>
    </row>
    <row r="600" spans="96:114" x14ac:dyDescent="0.2">
      <c r="CR600" s="13"/>
      <c r="CS600" s="13"/>
      <c r="CT600" s="13"/>
      <c r="DB600" s="13"/>
      <c r="DD600" s="13"/>
      <c r="DE600" s="13"/>
      <c r="DH600" s="13"/>
      <c r="DI600" s="13"/>
      <c r="DJ600" s="13"/>
    </row>
    <row r="601" spans="96:114" x14ac:dyDescent="0.2">
      <c r="CR601" s="13"/>
      <c r="CS601" s="13"/>
      <c r="CT601" s="13"/>
      <c r="DB601" s="13"/>
      <c r="DD601" s="13"/>
      <c r="DE601" s="13"/>
      <c r="DH601" s="13"/>
      <c r="DI601" s="13"/>
      <c r="DJ601" s="13"/>
    </row>
    <row r="602" spans="96:114" x14ac:dyDescent="0.2">
      <c r="CR602" s="13"/>
      <c r="CS602" s="13"/>
      <c r="CT602" s="13"/>
      <c r="DB602" s="13"/>
      <c r="DD602" s="13"/>
      <c r="DE602" s="13"/>
      <c r="DH602" s="13"/>
      <c r="DI602" s="13"/>
      <c r="DJ602" s="13"/>
    </row>
    <row r="603" spans="96:114" x14ac:dyDescent="0.2">
      <c r="CR603" s="13"/>
      <c r="CS603" s="13"/>
      <c r="CT603" s="13"/>
      <c r="DB603" s="13"/>
      <c r="DD603" s="13"/>
      <c r="DE603" s="13"/>
      <c r="DH603" s="13"/>
      <c r="DI603" s="13"/>
      <c r="DJ603" s="13"/>
    </row>
    <row r="604" spans="96:114" x14ac:dyDescent="0.2">
      <c r="CR604" s="13"/>
      <c r="CS604" s="13"/>
      <c r="CT604" s="13"/>
      <c r="DB604" s="13"/>
      <c r="DD604" s="13"/>
      <c r="DE604" s="13"/>
      <c r="DH604" s="13"/>
      <c r="DI604" s="13"/>
      <c r="DJ604" s="13"/>
    </row>
    <row r="605" spans="96:114" x14ac:dyDescent="0.2">
      <c r="CR605" s="13"/>
      <c r="CS605" s="13"/>
      <c r="CT605" s="13"/>
      <c r="DB605" s="13"/>
      <c r="DD605" s="13"/>
      <c r="DE605" s="13"/>
      <c r="DH605" s="13"/>
      <c r="DI605" s="13"/>
      <c r="DJ605" s="13"/>
    </row>
    <row r="606" spans="96:114" x14ac:dyDescent="0.2">
      <c r="CR606" s="13"/>
      <c r="CS606" s="13"/>
      <c r="CT606" s="13"/>
      <c r="DB606" s="13"/>
      <c r="DD606" s="13"/>
      <c r="DE606" s="13"/>
      <c r="DH606" s="13"/>
      <c r="DI606" s="13"/>
      <c r="DJ606" s="13"/>
    </row>
    <row r="607" spans="96:114" x14ac:dyDescent="0.2">
      <c r="CR607" s="13"/>
      <c r="CS607" s="13"/>
      <c r="CT607" s="13"/>
      <c r="DB607" s="13"/>
      <c r="DD607" s="13"/>
      <c r="DE607" s="13"/>
      <c r="DH607" s="13"/>
      <c r="DI607" s="13"/>
      <c r="DJ607" s="13"/>
    </row>
    <row r="608" spans="96:114" x14ac:dyDescent="0.2">
      <c r="CR608" s="13"/>
      <c r="CS608" s="13"/>
      <c r="CT608" s="13"/>
      <c r="DB608" s="13"/>
      <c r="DD608" s="13"/>
      <c r="DE608" s="13"/>
      <c r="DH608" s="13"/>
      <c r="DI608" s="13"/>
      <c r="DJ608" s="13"/>
    </row>
    <row r="609" spans="96:114" x14ac:dyDescent="0.2">
      <c r="CR609" s="13"/>
      <c r="CS609" s="13"/>
      <c r="CT609" s="13"/>
      <c r="DB609" s="13"/>
      <c r="DD609" s="13"/>
      <c r="DE609" s="13"/>
      <c r="DH609" s="13"/>
      <c r="DI609" s="13"/>
      <c r="DJ609" s="13"/>
    </row>
    <row r="610" spans="96:114" x14ac:dyDescent="0.2">
      <c r="CR610" s="13"/>
      <c r="CS610" s="13"/>
      <c r="CT610" s="13"/>
      <c r="DB610" s="13"/>
      <c r="DD610" s="13"/>
      <c r="DE610" s="13"/>
      <c r="DH610" s="13"/>
      <c r="DI610" s="13"/>
      <c r="DJ610" s="13"/>
    </row>
    <row r="611" spans="96:114" x14ac:dyDescent="0.2">
      <c r="CR611" s="13"/>
      <c r="CS611" s="13"/>
      <c r="CT611" s="13"/>
      <c r="DB611" s="13"/>
      <c r="DD611" s="13"/>
      <c r="DE611" s="13"/>
      <c r="DH611" s="13"/>
      <c r="DI611" s="13"/>
      <c r="DJ611" s="13"/>
    </row>
    <row r="612" spans="96:114" x14ac:dyDescent="0.2">
      <c r="CR612" s="13"/>
      <c r="CS612" s="13"/>
      <c r="CT612" s="13"/>
      <c r="DB612" s="13"/>
      <c r="DD612" s="13"/>
      <c r="DE612" s="13"/>
      <c r="DH612" s="13"/>
      <c r="DI612" s="13"/>
      <c r="DJ612" s="13"/>
    </row>
    <row r="613" spans="96:114" x14ac:dyDescent="0.2">
      <c r="CR613" s="13"/>
      <c r="CS613" s="13"/>
      <c r="CT613" s="13"/>
      <c r="DB613" s="13"/>
      <c r="DD613" s="13"/>
      <c r="DE613" s="13"/>
      <c r="DH613" s="13"/>
      <c r="DI613" s="13"/>
      <c r="DJ613" s="13"/>
    </row>
    <row r="614" spans="96:114" x14ac:dyDescent="0.2">
      <c r="CR614" s="13"/>
      <c r="CS614" s="13"/>
      <c r="CT614" s="13"/>
      <c r="DB614" s="13"/>
      <c r="DD614" s="13"/>
      <c r="DE614" s="13"/>
      <c r="DH614" s="13"/>
      <c r="DI614" s="13"/>
      <c r="DJ614" s="13"/>
    </row>
    <row r="615" spans="96:114" x14ac:dyDescent="0.2">
      <c r="CR615" s="13"/>
      <c r="CS615" s="13"/>
      <c r="CT615" s="13"/>
      <c r="DB615" s="13"/>
      <c r="DD615" s="13"/>
      <c r="DE615" s="13"/>
      <c r="DH615" s="13"/>
      <c r="DI615" s="13"/>
      <c r="DJ615" s="13"/>
    </row>
    <row r="616" spans="96:114" x14ac:dyDescent="0.2">
      <c r="CR616" s="13"/>
      <c r="CS616" s="13"/>
      <c r="CT616" s="13"/>
      <c r="DB616" s="13"/>
      <c r="DD616" s="13"/>
      <c r="DE616" s="13"/>
      <c r="DH616" s="13"/>
      <c r="DI616" s="13"/>
      <c r="DJ616" s="13"/>
    </row>
    <row r="617" spans="96:114" x14ac:dyDescent="0.2">
      <c r="CR617" s="13"/>
      <c r="CS617" s="13"/>
      <c r="CT617" s="13"/>
      <c r="DB617" s="13"/>
      <c r="DD617" s="13"/>
      <c r="DE617" s="13"/>
      <c r="DH617" s="13"/>
      <c r="DI617" s="13"/>
      <c r="DJ617" s="13"/>
    </row>
    <row r="618" spans="96:114" x14ac:dyDescent="0.2">
      <c r="CR618" s="13"/>
      <c r="CS618" s="13"/>
      <c r="CT618" s="13"/>
      <c r="DB618" s="13"/>
      <c r="DD618" s="13"/>
      <c r="DE618" s="13"/>
      <c r="DH618" s="13"/>
      <c r="DI618" s="13"/>
      <c r="DJ618" s="13"/>
    </row>
    <row r="619" spans="96:114" x14ac:dyDescent="0.2">
      <c r="CR619" s="13"/>
      <c r="CS619" s="13"/>
      <c r="CT619" s="13"/>
      <c r="DB619" s="13"/>
      <c r="DD619" s="13"/>
      <c r="DE619" s="13"/>
      <c r="DH619" s="13"/>
      <c r="DI619" s="13"/>
      <c r="DJ619" s="13"/>
    </row>
    <row r="620" spans="96:114" x14ac:dyDescent="0.2">
      <c r="CR620" s="13"/>
      <c r="CS620" s="13"/>
      <c r="CT620" s="13"/>
      <c r="DB620" s="13"/>
      <c r="DD620" s="13"/>
      <c r="DE620" s="13"/>
      <c r="DH620" s="13"/>
      <c r="DI620" s="13"/>
      <c r="DJ620" s="13"/>
    </row>
    <row r="621" spans="96:114" x14ac:dyDescent="0.2">
      <c r="CR621" s="13"/>
      <c r="CS621" s="13"/>
      <c r="CT621" s="13"/>
      <c r="DB621" s="13"/>
      <c r="DD621" s="13"/>
      <c r="DE621" s="13"/>
      <c r="DH621" s="13"/>
      <c r="DI621" s="13"/>
      <c r="DJ621" s="13"/>
    </row>
    <row r="622" spans="96:114" x14ac:dyDescent="0.2">
      <c r="CR622" s="13"/>
      <c r="CS622" s="13"/>
      <c r="CT622" s="13"/>
      <c r="DB622" s="13"/>
      <c r="DD622" s="13"/>
      <c r="DE622" s="13"/>
      <c r="DH622" s="13"/>
      <c r="DI622" s="13"/>
      <c r="DJ622" s="13"/>
    </row>
    <row r="623" spans="96:114" x14ac:dyDescent="0.2">
      <c r="CR623" s="13"/>
      <c r="CS623" s="13"/>
      <c r="CT623" s="13"/>
      <c r="DB623" s="13"/>
      <c r="DD623" s="13"/>
      <c r="DE623" s="13"/>
      <c r="DH623" s="13"/>
      <c r="DI623" s="13"/>
      <c r="DJ623" s="13"/>
    </row>
    <row r="624" spans="96:114" x14ac:dyDescent="0.2">
      <c r="CR624" s="13"/>
      <c r="CS624" s="13"/>
      <c r="CT624" s="13"/>
      <c r="DB624" s="13"/>
      <c r="DD624" s="13"/>
      <c r="DE624" s="13"/>
      <c r="DH624" s="13"/>
      <c r="DI624" s="13"/>
      <c r="DJ624" s="13"/>
    </row>
    <row r="625" spans="96:114" x14ac:dyDescent="0.2">
      <c r="CR625" s="13"/>
      <c r="CS625" s="13"/>
      <c r="CT625" s="13"/>
      <c r="DB625" s="13"/>
      <c r="DD625" s="13"/>
      <c r="DE625" s="13"/>
      <c r="DH625" s="13"/>
      <c r="DI625" s="13"/>
      <c r="DJ625" s="13"/>
    </row>
    <row r="626" spans="96:114" x14ac:dyDescent="0.2">
      <c r="CR626" s="13"/>
      <c r="CS626" s="13"/>
      <c r="CT626" s="13"/>
      <c r="DB626" s="13"/>
      <c r="DD626" s="13"/>
      <c r="DE626" s="13"/>
      <c r="DH626" s="13"/>
      <c r="DI626" s="13"/>
      <c r="DJ626" s="13"/>
    </row>
    <row r="627" spans="96:114" x14ac:dyDescent="0.2">
      <c r="CR627" s="13"/>
      <c r="CS627" s="13"/>
      <c r="CT627" s="13"/>
      <c r="DB627" s="13"/>
      <c r="DD627" s="13"/>
      <c r="DE627" s="13"/>
      <c r="DH627" s="13"/>
      <c r="DI627" s="13"/>
      <c r="DJ627" s="13"/>
    </row>
    <row r="628" spans="96:114" x14ac:dyDescent="0.2">
      <c r="CR628" s="13"/>
      <c r="CS628" s="13"/>
      <c r="CT628" s="13"/>
      <c r="DB628" s="13"/>
      <c r="DD628" s="13"/>
      <c r="DE628" s="13"/>
      <c r="DH628" s="13"/>
      <c r="DI628" s="13"/>
      <c r="DJ628" s="13"/>
    </row>
    <row r="629" spans="96:114" x14ac:dyDescent="0.2">
      <c r="CR629" s="13"/>
      <c r="CS629" s="13"/>
      <c r="CT629" s="13"/>
      <c r="DB629" s="13"/>
      <c r="DD629" s="13"/>
      <c r="DE629" s="13"/>
      <c r="DH629" s="13"/>
      <c r="DI629" s="13"/>
      <c r="DJ629" s="13"/>
    </row>
    <row r="630" spans="96:114" x14ac:dyDescent="0.2">
      <c r="CR630" s="13"/>
      <c r="CS630" s="13"/>
      <c r="CT630" s="13"/>
      <c r="DB630" s="13"/>
      <c r="DD630" s="13"/>
      <c r="DE630" s="13"/>
      <c r="DH630" s="13"/>
      <c r="DI630" s="13"/>
      <c r="DJ630" s="13"/>
    </row>
    <row r="631" spans="96:114" x14ac:dyDescent="0.2">
      <c r="CR631" s="13"/>
      <c r="CS631" s="13"/>
      <c r="CT631" s="13"/>
      <c r="DB631" s="13"/>
      <c r="DD631" s="13"/>
      <c r="DE631" s="13"/>
      <c r="DH631" s="13"/>
      <c r="DI631" s="13"/>
      <c r="DJ631" s="13"/>
    </row>
    <row r="632" spans="96:114" x14ac:dyDescent="0.2">
      <c r="CR632" s="13"/>
      <c r="CS632" s="13"/>
      <c r="CT632" s="13"/>
      <c r="DB632" s="13"/>
      <c r="DD632" s="13"/>
      <c r="DE632" s="13"/>
      <c r="DH632" s="13"/>
      <c r="DI632" s="13"/>
      <c r="DJ632" s="13"/>
    </row>
    <row r="633" spans="96:114" x14ac:dyDescent="0.2">
      <c r="CR633" s="13"/>
      <c r="CS633" s="13"/>
      <c r="CT633" s="13"/>
      <c r="DB633" s="13"/>
      <c r="DD633" s="13"/>
      <c r="DE633" s="13"/>
      <c r="DH633" s="13"/>
      <c r="DI633" s="13"/>
      <c r="DJ633" s="13"/>
    </row>
    <row r="634" spans="96:114" x14ac:dyDescent="0.2">
      <c r="CR634" s="13"/>
      <c r="CS634" s="13"/>
      <c r="CT634" s="13"/>
      <c r="DB634" s="13"/>
      <c r="DD634" s="13"/>
      <c r="DE634" s="13"/>
      <c r="DH634" s="13"/>
      <c r="DI634" s="13"/>
      <c r="DJ634" s="13"/>
    </row>
    <row r="635" spans="96:114" x14ac:dyDescent="0.2">
      <c r="CR635" s="13"/>
      <c r="CS635" s="13"/>
      <c r="CT635" s="13"/>
      <c r="DB635" s="13"/>
      <c r="DD635" s="13"/>
      <c r="DE635" s="13"/>
      <c r="DH635" s="13"/>
      <c r="DI635" s="13"/>
      <c r="DJ635" s="13"/>
    </row>
    <row r="636" spans="96:114" x14ac:dyDescent="0.2">
      <c r="CR636" s="13"/>
      <c r="CS636" s="13"/>
      <c r="CT636" s="13"/>
      <c r="DB636" s="13"/>
      <c r="DD636" s="13"/>
      <c r="DE636" s="13"/>
      <c r="DH636" s="13"/>
      <c r="DI636" s="13"/>
      <c r="DJ636" s="13"/>
    </row>
    <row r="637" spans="96:114" x14ac:dyDescent="0.2">
      <c r="CR637" s="13"/>
      <c r="CS637" s="13"/>
      <c r="CT637" s="13"/>
      <c r="DB637" s="13"/>
      <c r="DD637" s="13"/>
      <c r="DE637" s="13"/>
      <c r="DH637" s="13"/>
      <c r="DI637" s="13"/>
      <c r="DJ637" s="13"/>
    </row>
    <row r="638" spans="96:114" x14ac:dyDescent="0.2">
      <c r="CR638" s="13"/>
      <c r="CS638" s="13"/>
      <c r="CT638" s="13"/>
      <c r="DB638" s="13"/>
      <c r="DD638" s="13"/>
      <c r="DE638" s="13"/>
      <c r="DH638" s="13"/>
      <c r="DI638" s="13"/>
      <c r="DJ638" s="13"/>
    </row>
    <row r="639" spans="96:114" x14ac:dyDescent="0.2">
      <c r="CR639" s="13"/>
      <c r="CS639" s="13"/>
      <c r="CT639" s="13"/>
      <c r="DB639" s="13"/>
      <c r="DD639" s="13"/>
      <c r="DE639" s="13"/>
      <c r="DH639" s="13"/>
      <c r="DI639" s="13"/>
      <c r="DJ639" s="13"/>
    </row>
    <row r="640" spans="96:114" x14ac:dyDescent="0.2">
      <c r="CR640" s="13"/>
      <c r="CS640" s="13"/>
      <c r="CT640" s="13"/>
      <c r="DB640" s="13"/>
      <c r="DD640" s="13"/>
      <c r="DE640" s="13"/>
      <c r="DH640" s="13"/>
      <c r="DI640" s="13"/>
      <c r="DJ640" s="13"/>
    </row>
    <row r="641" spans="96:114" x14ac:dyDescent="0.2">
      <c r="CR641" s="13"/>
      <c r="CS641" s="13"/>
      <c r="CT641" s="13"/>
      <c r="DB641" s="13"/>
      <c r="DD641" s="13"/>
      <c r="DE641" s="13"/>
      <c r="DH641" s="13"/>
      <c r="DI641" s="13"/>
      <c r="DJ641" s="13"/>
    </row>
    <row r="642" spans="96:114" x14ac:dyDescent="0.2">
      <c r="CR642" s="13"/>
      <c r="CS642" s="13"/>
      <c r="CT642" s="13"/>
      <c r="DB642" s="13"/>
      <c r="DD642" s="13"/>
      <c r="DE642" s="13"/>
      <c r="DH642" s="13"/>
      <c r="DI642" s="13"/>
      <c r="DJ642" s="13"/>
    </row>
    <row r="643" spans="96:114" x14ac:dyDescent="0.2">
      <c r="CR643" s="13"/>
      <c r="CS643" s="13"/>
      <c r="CT643" s="13"/>
      <c r="DB643" s="13"/>
      <c r="DD643" s="13"/>
      <c r="DE643" s="13"/>
      <c r="DH643" s="13"/>
      <c r="DI643" s="13"/>
      <c r="DJ643" s="13"/>
    </row>
    <row r="644" spans="96:114" x14ac:dyDescent="0.2">
      <c r="CR644" s="13"/>
      <c r="CS644" s="13"/>
      <c r="CT644" s="13"/>
      <c r="DB644" s="13"/>
      <c r="DD644" s="13"/>
      <c r="DE644" s="13"/>
      <c r="DH644" s="13"/>
      <c r="DI644" s="13"/>
      <c r="DJ644" s="13"/>
    </row>
    <row r="645" spans="96:114" x14ac:dyDescent="0.2">
      <c r="CR645" s="13"/>
      <c r="CS645" s="13"/>
      <c r="CT645" s="13"/>
      <c r="DB645" s="13"/>
      <c r="DD645" s="13"/>
      <c r="DE645" s="13"/>
      <c r="DH645" s="13"/>
      <c r="DI645" s="13"/>
      <c r="DJ645" s="13"/>
    </row>
    <row r="646" spans="96:114" x14ac:dyDescent="0.2">
      <c r="CR646" s="13"/>
      <c r="CS646" s="13"/>
      <c r="CT646" s="13"/>
      <c r="DB646" s="13"/>
      <c r="DD646" s="13"/>
      <c r="DE646" s="13"/>
      <c r="DH646" s="13"/>
      <c r="DI646" s="13"/>
      <c r="DJ646" s="13"/>
    </row>
    <row r="647" spans="96:114" x14ac:dyDescent="0.2">
      <c r="CR647" s="13"/>
      <c r="CS647" s="13"/>
      <c r="CT647" s="13"/>
      <c r="DB647" s="13"/>
      <c r="DD647" s="13"/>
      <c r="DE647" s="13"/>
      <c r="DH647" s="13"/>
      <c r="DI647" s="13"/>
      <c r="DJ647" s="13"/>
    </row>
    <row r="648" spans="96:114" x14ac:dyDescent="0.2">
      <c r="CR648" s="13"/>
      <c r="CS648" s="13"/>
      <c r="CT648" s="13"/>
      <c r="DB648" s="13"/>
      <c r="DD648" s="13"/>
      <c r="DE648" s="13"/>
      <c r="DH648" s="13"/>
      <c r="DI648" s="13"/>
      <c r="DJ648" s="13"/>
    </row>
    <row r="649" spans="96:114" x14ac:dyDescent="0.2">
      <c r="CR649" s="13"/>
      <c r="CS649" s="13"/>
      <c r="CT649" s="13"/>
      <c r="DB649" s="13"/>
      <c r="DD649" s="13"/>
      <c r="DE649" s="13"/>
      <c r="DH649" s="13"/>
      <c r="DI649" s="13"/>
      <c r="DJ649" s="13"/>
    </row>
    <row r="650" spans="96:114" x14ac:dyDescent="0.2">
      <c r="CR650" s="13"/>
      <c r="CS650" s="13"/>
      <c r="CT650" s="13"/>
      <c r="DB650" s="13"/>
      <c r="DD650" s="13"/>
      <c r="DE650" s="13"/>
      <c r="DH650" s="13"/>
      <c r="DI650" s="13"/>
      <c r="DJ650" s="13"/>
    </row>
    <row r="651" spans="96:114" x14ac:dyDescent="0.2">
      <c r="CR651" s="13"/>
      <c r="CS651" s="13"/>
      <c r="CT651" s="13"/>
      <c r="DB651" s="13"/>
      <c r="DD651" s="13"/>
      <c r="DE651" s="13"/>
      <c r="DH651" s="13"/>
      <c r="DI651" s="13"/>
      <c r="DJ651" s="13"/>
    </row>
    <row r="652" spans="96:114" x14ac:dyDescent="0.2">
      <c r="CR652" s="13"/>
      <c r="CS652" s="13"/>
      <c r="CT652" s="13"/>
      <c r="DB652" s="13"/>
      <c r="DD652" s="13"/>
      <c r="DE652" s="13"/>
      <c r="DH652" s="13"/>
      <c r="DI652" s="13"/>
      <c r="DJ652" s="13"/>
    </row>
    <row r="653" spans="96:114" x14ac:dyDescent="0.2">
      <c r="CR653" s="13"/>
      <c r="CS653" s="13"/>
      <c r="CT653" s="13"/>
      <c r="DB653" s="13"/>
      <c r="DD653" s="13"/>
      <c r="DE653" s="13"/>
      <c r="DH653" s="13"/>
      <c r="DI653" s="13"/>
      <c r="DJ653" s="13"/>
    </row>
    <row r="654" spans="96:114" x14ac:dyDescent="0.2">
      <c r="CR654" s="13"/>
      <c r="CS654" s="13"/>
      <c r="CT654" s="13"/>
      <c r="DB654" s="13"/>
      <c r="DD654" s="13"/>
      <c r="DE654" s="13"/>
      <c r="DH654" s="13"/>
      <c r="DI654" s="13"/>
      <c r="DJ654" s="13"/>
    </row>
    <row r="655" spans="96:114" x14ac:dyDescent="0.2">
      <c r="CR655" s="13"/>
      <c r="CS655" s="13"/>
      <c r="CT655" s="13"/>
      <c r="DB655" s="13"/>
      <c r="DD655" s="13"/>
      <c r="DE655" s="13"/>
      <c r="DH655" s="13"/>
      <c r="DI655" s="13"/>
      <c r="DJ655" s="13"/>
    </row>
    <row r="656" spans="96:114" x14ac:dyDescent="0.2">
      <c r="CR656" s="13"/>
      <c r="CS656" s="13"/>
      <c r="CT656" s="13"/>
      <c r="DB656" s="13"/>
      <c r="DD656" s="13"/>
      <c r="DE656" s="13"/>
      <c r="DH656" s="13"/>
      <c r="DI656" s="13"/>
      <c r="DJ656" s="13"/>
    </row>
    <row r="657" spans="96:114" x14ac:dyDescent="0.2">
      <c r="CR657" s="13"/>
      <c r="CS657" s="13"/>
      <c r="CT657" s="13"/>
      <c r="DB657" s="13"/>
      <c r="DD657" s="13"/>
      <c r="DE657" s="13"/>
      <c r="DH657" s="13"/>
      <c r="DI657" s="13"/>
      <c r="DJ657" s="13"/>
    </row>
    <row r="658" spans="96:114" x14ac:dyDescent="0.2">
      <c r="CR658" s="13"/>
      <c r="CS658" s="13"/>
      <c r="CT658" s="13"/>
      <c r="DB658" s="13"/>
      <c r="DD658" s="13"/>
      <c r="DE658" s="13"/>
      <c r="DH658" s="13"/>
      <c r="DI658" s="13"/>
      <c r="DJ658" s="13"/>
    </row>
    <row r="659" spans="96:114" x14ac:dyDescent="0.2">
      <c r="CR659" s="13"/>
      <c r="CS659" s="13"/>
      <c r="CT659" s="13"/>
      <c r="DB659" s="13"/>
      <c r="DD659" s="13"/>
      <c r="DE659" s="13"/>
      <c r="DH659" s="13"/>
      <c r="DI659" s="13"/>
      <c r="DJ659" s="13"/>
    </row>
    <row r="660" spans="96:114" x14ac:dyDescent="0.2">
      <c r="CR660" s="13"/>
      <c r="CS660" s="13"/>
      <c r="CT660" s="13"/>
      <c r="DB660" s="13"/>
      <c r="DD660" s="13"/>
      <c r="DE660" s="13"/>
      <c r="DH660" s="13"/>
      <c r="DI660" s="13"/>
      <c r="DJ660" s="13"/>
    </row>
    <row r="661" spans="96:114" x14ac:dyDescent="0.2">
      <c r="CR661" s="13"/>
      <c r="CS661" s="13"/>
      <c r="CT661" s="13"/>
      <c r="DB661" s="13"/>
      <c r="DD661" s="13"/>
      <c r="DE661" s="13"/>
      <c r="DH661" s="13"/>
      <c r="DI661" s="13"/>
      <c r="DJ661" s="13"/>
    </row>
    <row r="662" spans="96:114" x14ac:dyDescent="0.2">
      <c r="CR662" s="13"/>
      <c r="CS662" s="13"/>
      <c r="CT662" s="13"/>
      <c r="DB662" s="13"/>
      <c r="DD662" s="13"/>
      <c r="DE662" s="13"/>
      <c r="DH662" s="13"/>
      <c r="DI662" s="13"/>
      <c r="DJ662" s="13"/>
    </row>
    <row r="663" spans="96:114" x14ac:dyDescent="0.2">
      <c r="CR663" s="13"/>
      <c r="CS663" s="13"/>
      <c r="CT663" s="13"/>
      <c r="DB663" s="13"/>
      <c r="DD663" s="13"/>
      <c r="DE663" s="13"/>
      <c r="DH663" s="13"/>
      <c r="DI663" s="13"/>
      <c r="DJ663" s="13"/>
    </row>
    <row r="664" spans="96:114" x14ac:dyDescent="0.2">
      <c r="CR664" s="13"/>
      <c r="CS664" s="13"/>
      <c r="CT664" s="13"/>
      <c r="DB664" s="13"/>
      <c r="DD664" s="13"/>
      <c r="DE664" s="13"/>
      <c r="DH664" s="13"/>
      <c r="DI664" s="13"/>
      <c r="DJ664" s="13"/>
    </row>
    <row r="665" spans="96:114" x14ac:dyDescent="0.2">
      <c r="CR665" s="13"/>
      <c r="CS665" s="13"/>
      <c r="CT665" s="13"/>
      <c r="DB665" s="13"/>
      <c r="DD665" s="13"/>
      <c r="DE665" s="13"/>
      <c r="DH665" s="13"/>
      <c r="DI665" s="13"/>
      <c r="DJ665" s="13"/>
    </row>
    <row r="666" spans="96:114" x14ac:dyDescent="0.2">
      <c r="CR666" s="13"/>
      <c r="CS666" s="13"/>
      <c r="CT666" s="13"/>
      <c r="DB666" s="13"/>
      <c r="DD666" s="13"/>
      <c r="DE666" s="13"/>
      <c r="DH666" s="13"/>
      <c r="DI666" s="13"/>
      <c r="DJ666" s="13"/>
    </row>
    <row r="667" spans="96:114" x14ac:dyDescent="0.2">
      <c r="CR667" s="13"/>
      <c r="CS667" s="13"/>
      <c r="CT667" s="13"/>
      <c r="DB667" s="13"/>
      <c r="DD667" s="13"/>
      <c r="DE667" s="13"/>
      <c r="DH667" s="13"/>
      <c r="DI667" s="13"/>
      <c r="DJ667" s="13"/>
    </row>
    <row r="668" spans="96:114" x14ac:dyDescent="0.2">
      <c r="CR668" s="13"/>
      <c r="CS668" s="13"/>
      <c r="CT668" s="13"/>
      <c r="DB668" s="13"/>
      <c r="DD668" s="13"/>
      <c r="DE668" s="13"/>
      <c r="DH668" s="13"/>
      <c r="DI668" s="13"/>
      <c r="DJ668" s="13"/>
    </row>
    <row r="669" spans="96:114" x14ac:dyDescent="0.2">
      <c r="CR669" s="13"/>
      <c r="CS669" s="13"/>
      <c r="CT669" s="13"/>
      <c r="DB669" s="13"/>
      <c r="DD669" s="13"/>
      <c r="DE669" s="13"/>
      <c r="DH669" s="13"/>
      <c r="DI669" s="13"/>
      <c r="DJ669" s="13"/>
    </row>
    <row r="670" spans="96:114" x14ac:dyDescent="0.2">
      <c r="CR670" s="13"/>
      <c r="CS670" s="13"/>
      <c r="CT670" s="13"/>
      <c r="DB670" s="13"/>
      <c r="DD670" s="13"/>
      <c r="DE670" s="13"/>
      <c r="DH670" s="13"/>
      <c r="DI670" s="13"/>
      <c r="DJ670" s="13"/>
    </row>
    <row r="671" spans="96:114" x14ac:dyDescent="0.2">
      <c r="CR671" s="13"/>
      <c r="CS671" s="13"/>
      <c r="CT671" s="13"/>
      <c r="DB671" s="13"/>
      <c r="DD671" s="13"/>
      <c r="DE671" s="13"/>
      <c r="DH671" s="13"/>
      <c r="DI671" s="13"/>
      <c r="DJ671" s="13"/>
    </row>
    <row r="672" spans="96:114" x14ac:dyDescent="0.2">
      <c r="CR672" s="13"/>
      <c r="CS672" s="13"/>
      <c r="CT672" s="13"/>
      <c r="DB672" s="13"/>
      <c r="DD672" s="13"/>
      <c r="DE672" s="13"/>
      <c r="DH672" s="13"/>
      <c r="DI672" s="13"/>
      <c r="DJ672" s="13"/>
    </row>
    <row r="673" spans="96:114" x14ac:dyDescent="0.2">
      <c r="CR673" s="13"/>
      <c r="CS673" s="13"/>
      <c r="CT673" s="13"/>
      <c r="DB673" s="13"/>
      <c r="DD673" s="13"/>
      <c r="DE673" s="13"/>
      <c r="DH673" s="13"/>
      <c r="DI673" s="13"/>
      <c r="DJ673" s="13"/>
    </row>
    <row r="674" spans="96:114" x14ac:dyDescent="0.2">
      <c r="CR674" s="13"/>
      <c r="CS674" s="13"/>
      <c r="CT674" s="13"/>
      <c r="DB674" s="13"/>
      <c r="DD674" s="13"/>
      <c r="DE674" s="13"/>
      <c r="DH674" s="13"/>
      <c r="DI674" s="13"/>
      <c r="DJ674" s="13"/>
    </row>
    <row r="675" spans="96:114" x14ac:dyDescent="0.2">
      <c r="CR675" s="13"/>
      <c r="CS675" s="13"/>
      <c r="CT675" s="13"/>
      <c r="DB675" s="13"/>
      <c r="DD675" s="13"/>
      <c r="DE675" s="13"/>
      <c r="DH675" s="13"/>
      <c r="DI675" s="13"/>
      <c r="DJ675" s="13"/>
    </row>
    <row r="676" spans="96:114" x14ac:dyDescent="0.2">
      <c r="CR676" s="13"/>
      <c r="CS676" s="13"/>
      <c r="CT676" s="13"/>
      <c r="DB676" s="13"/>
      <c r="DD676" s="13"/>
      <c r="DE676" s="13"/>
      <c r="DH676" s="13"/>
      <c r="DI676" s="13"/>
      <c r="DJ676" s="13"/>
    </row>
    <row r="677" spans="96:114" x14ac:dyDescent="0.2">
      <c r="CR677" s="13"/>
      <c r="CS677" s="13"/>
      <c r="CT677" s="13"/>
      <c r="DB677" s="13"/>
      <c r="DD677" s="13"/>
      <c r="DE677" s="13"/>
      <c r="DH677" s="13"/>
      <c r="DI677" s="13"/>
      <c r="DJ677" s="13"/>
    </row>
    <row r="678" spans="96:114" x14ac:dyDescent="0.2">
      <c r="CR678" s="13"/>
      <c r="CS678" s="13"/>
      <c r="CT678" s="13"/>
      <c r="DB678" s="13"/>
      <c r="DD678" s="13"/>
      <c r="DE678" s="13"/>
      <c r="DH678" s="13"/>
      <c r="DI678" s="13"/>
      <c r="DJ678" s="13"/>
    </row>
    <row r="679" spans="96:114" x14ac:dyDescent="0.2">
      <c r="CR679" s="13"/>
      <c r="CS679" s="13"/>
      <c r="CT679" s="13"/>
      <c r="DB679" s="13"/>
      <c r="DD679" s="13"/>
      <c r="DE679" s="13"/>
      <c r="DH679" s="13"/>
      <c r="DI679" s="13"/>
      <c r="DJ679" s="13"/>
    </row>
    <row r="680" spans="96:114" x14ac:dyDescent="0.2">
      <c r="CR680" s="13"/>
      <c r="CS680" s="13"/>
      <c r="CT680" s="13"/>
      <c r="DB680" s="13"/>
      <c r="DD680" s="13"/>
      <c r="DE680" s="13"/>
      <c r="DH680" s="13"/>
      <c r="DI680" s="13"/>
      <c r="DJ680" s="13"/>
    </row>
    <row r="681" spans="96:114" x14ac:dyDescent="0.2">
      <c r="CR681" s="13"/>
      <c r="CS681" s="13"/>
      <c r="CT681" s="13"/>
      <c r="DB681" s="13"/>
      <c r="DD681" s="13"/>
      <c r="DE681" s="13"/>
      <c r="DH681" s="13"/>
      <c r="DI681" s="13"/>
      <c r="DJ681" s="13"/>
    </row>
    <row r="682" spans="96:114" x14ac:dyDescent="0.2">
      <c r="CR682" s="13"/>
      <c r="CS682" s="13"/>
      <c r="CT682" s="13"/>
      <c r="DB682" s="13"/>
      <c r="DD682" s="13"/>
      <c r="DE682" s="13"/>
      <c r="DH682" s="13"/>
      <c r="DI682" s="13"/>
      <c r="DJ682" s="13"/>
    </row>
    <row r="683" spans="96:114" x14ac:dyDescent="0.2">
      <c r="CR683" s="13"/>
      <c r="CS683" s="13"/>
      <c r="CT683" s="13"/>
      <c r="DB683" s="13"/>
      <c r="DD683" s="13"/>
      <c r="DE683" s="13"/>
      <c r="DH683" s="13"/>
      <c r="DI683" s="13"/>
      <c r="DJ683" s="13"/>
    </row>
    <row r="684" spans="96:114" x14ac:dyDescent="0.2">
      <c r="CR684" s="13"/>
      <c r="CS684" s="13"/>
      <c r="CT684" s="13"/>
      <c r="DB684" s="13"/>
      <c r="DD684" s="13"/>
      <c r="DE684" s="13"/>
      <c r="DH684" s="13"/>
      <c r="DI684" s="13"/>
      <c r="DJ684" s="13"/>
    </row>
    <row r="685" spans="96:114" x14ac:dyDescent="0.2">
      <c r="CR685" s="13"/>
      <c r="CS685" s="13"/>
      <c r="CT685" s="13"/>
      <c r="DB685" s="13"/>
      <c r="DD685" s="13"/>
      <c r="DE685" s="13"/>
      <c r="DH685" s="13"/>
      <c r="DI685" s="13"/>
      <c r="DJ685" s="13"/>
    </row>
    <row r="686" spans="96:114" x14ac:dyDescent="0.2">
      <c r="CR686" s="13"/>
      <c r="CS686" s="13"/>
      <c r="CT686" s="13"/>
      <c r="DB686" s="13"/>
      <c r="DD686" s="13"/>
      <c r="DE686" s="13"/>
      <c r="DH686" s="13"/>
      <c r="DI686" s="13"/>
      <c r="DJ686" s="13"/>
    </row>
    <row r="687" spans="96:114" x14ac:dyDescent="0.2">
      <c r="CR687" s="13"/>
      <c r="CS687" s="13"/>
      <c r="CT687" s="13"/>
      <c r="DB687" s="13"/>
      <c r="DD687" s="13"/>
      <c r="DE687" s="13"/>
      <c r="DH687" s="13"/>
      <c r="DI687" s="13"/>
      <c r="DJ687" s="13"/>
    </row>
    <row r="688" spans="96:114" x14ac:dyDescent="0.2">
      <c r="CR688" s="13"/>
      <c r="CS688" s="13"/>
      <c r="CT688" s="13"/>
      <c r="DB688" s="13"/>
      <c r="DD688" s="13"/>
      <c r="DE688" s="13"/>
      <c r="DH688" s="13"/>
      <c r="DI688" s="13"/>
      <c r="DJ688" s="13"/>
    </row>
    <row r="689" spans="96:114" x14ac:dyDescent="0.2">
      <c r="CR689" s="13"/>
      <c r="CS689" s="13"/>
      <c r="CT689" s="13"/>
      <c r="DB689" s="13"/>
      <c r="DD689" s="13"/>
      <c r="DE689" s="13"/>
      <c r="DH689" s="13"/>
      <c r="DI689" s="13"/>
      <c r="DJ689" s="13"/>
    </row>
    <row r="690" spans="96:114" x14ac:dyDescent="0.2">
      <c r="CR690" s="13"/>
      <c r="CS690" s="13"/>
      <c r="CT690" s="13"/>
      <c r="DB690" s="13"/>
      <c r="DD690" s="13"/>
      <c r="DE690" s="13"/>
      <c r="DH690" s="13"/>
      <c r="DI690" s="13"/>
      <c r="DJ690" s="13"/>
    </row>
    <row r="691" spans="96:114" x14ac:dyDescent="0.2">
      <c r="CR691" s="13"/>
      <c r="CS691" s="13"/>
      <c r="CT691" s="13"/>
      <c r="DB691" s="13"/>
      <c r="DD691" s="13"/>
      <c r="DE691" s="13"/>
      <c r="DH691" s="13"/>
      <c r="DI691" s="13"/>
      <c r="DJ691" s="13"/>
    </row>
    <row r="692" spans="96:114" x14ac:dyDescent="0.2">
      <c r="CR692" s="13"/>
      <c r="CS692" s="13"/>
      <c r="CT692" s="13"/>
      <c r="DB692" s="13"/>
      <c r="DD692" s="13"/>
      <c r="DE692" s="13"/>
      <c r="DH692" s="13"/>
      <c r="DI692" s="13"/>
      <c r="DJ692" s="13"/>
    </row>
    <row r="693" spans="96:114" x14ac:dyDescent="0.2">
      <c r="CR693" s="13"/>
      <c r="CS693" s="13"/>
      <c r="CT693" s="13"/>
      <c r="DB693" s="13"/>
      <c r="DD693" s="13"/>
      <c r="DE693" s="13"/>
      <c r="DH693" s="13"/>
      <c r="DI693" s="13"/>
      <c r="DJ693" s="13"/>
    </row>
    <row r="694" spans="96:114" x14ac:dyDescent="0.2">
      <c r="CR694" s="13"/>
      <c r="CS694" s="13"/>
      <c r="CT694" s="13"/>
      <c r="DB694" s="13"/>
      <c r="DD694" s="13"/>
      <c r="DE694" s="13"/>
      <c r="DH694" s="13"/>
      <c r="DI694" s="13"/>
      <c r="DJ694" s="13"/>
    </row>
    <row r="695" spans="96:114" x14ac:dyDescent="0.2">
      <c r="CR695" s="13"/>
      <c r="CS695" s="13"/>
      <c r="CT695" s="13"/>
      <c r="DB695" s="13"/>
      <c r="DD695" s="13"/>
      <c r="DE695" s="13"/>
      <c r="DH695" s="13"/>
      <c r="DI695" s="13"/>
      <c r="DJ695" s="13"/>
    </row>
    <row r="696" spans="96:114" x14ac:dyDescent="0.2">
      <c r="CR696" s="13"/>
      <c r="CS696" s="13"/>
      <c r="CT696" s="13"/>
      <c r="DB696" s="13"/>
      <c r="DD696" s="13"/>
      <c r="DE696" s="13"/>
      <c r="DH696" s="13"/>
      <c r="DI696" s="13"/>
      <c r="DJ696" s="13"/>
    </row>
    <row r="697" spans="96:114" x14ac:dyDescent="0.2">
      <c r="CR697" s="13"/>
      <c r="CS697" s="13"/>
      <c r="CT697" s="13"/>
      <c r="DB697" s="13"/>
      <c r="DD697" s="13"/>
      <c r="DE697" s="13"/>
      <c r="DH697" s="13"/>
      <c r="DI697" s="13"/>
      <c r="DJ697" s="13"/>
    </row>
    <row r="698" spans="96:114" x14ac:dyDescent="0.2">
      <c r="CR698" s="13"/>
      <c r="CS698" s="13"/>
      <c r="CT698" s="13"/>
      <c r="DB698" s="13"/>
      <c r="DD698" s="13"/>
      <c r="DE698" s="13"/>
      <c r="DH698" s="13"/>
      <c r="DI698" s="13"/>
      <c r="DJ698" s="13"/>
    </row>
    <row r="699" spans="96:114" x14ac:dyDescent="0.2">
      <c r="CR699" s="13"/>
      <c r="CS699" s="13"/>
      <c r="CT699" s="13"/>
      <c r="DB699" s="13"/>
      <c r="DD699" s="13"/>
      <c r="DE699" s="13"/>
      <c r="DH699" s="13"/>
      <c r="DI699" s="13"/>
      <c r="DJ699" s="13"/>
    </row>
    <row r="700" spans="96:114" x14ac:dyDescent="0.2">
      <c r="CR700" s="13"/>
      <c r="CS700" s="13"/>
      <c r="CT700" s="13"/>
      <c r="DB700" s="13"/>
      <c r="DD700" s="13"/>
      <c r="DE700" s="13"/>
      <c r="DH700" s="13"/>
      <c r="DI700" s="13"/>
      <c r="DJ700" s="13"/>
    </row>
    <row r="701" spans="96:114" x14ac:dyDescent="0.2">
      <c r="CR701" s="13"/>
      <c r="CS701" s="13"/>
      <c r="CT701" s="13"/>
      <c r="DB701" s="13"/>
      <c r="DD701" s="13"/>
      <c r="DE701" s="13"/>
      <c r="DH701" s="13"/>
      <c r="DI701" s="13"/>
      <c r="DJ701" s="13"/>
    </row>
    <row r="702" spans="96:114" x14ac:dyDescent="0.2">
      <c r="CR702" s="13"/>
      <c r="CS702" s="13"/>
      <c r="CT702" s="13"/>
      <c r="DB702" s="13"/>
      <c r="DD702" s="13"/>
      <c r="DE702" s="13"/>
      <c r="DH702" s="13"/>
      <c r="DI702" s="13"/>
      <c r="DJ702" s="13"/>
    </row>
    <row r="703" spans="96:114" x14ac:dyDescent="0.2">
      <c r="CR703" s="13"/>
      <c r="CS703" s="13"/>
      <c r="CT703" s="13"/>
      <c r="DB703" s="13"/>
      <c r="DD703" s="13"/>
      <c r="DE703" s="13"/>
      <c r="DH703" s="13"/>
      <c r="DI703" s="13"/>
      <c r="DJ703" s="13"/>
    </row>
    <row r="704" spans="96:114" x14ac:dyDescent="0.2">
      <c r="CR704" s="13"/>
      <c r="CS704" s="13"/>
      <c r="CT704" s="13"/>
      <c r="DB704" s="13"/>
      <c r="DD704" s="13"/>
      <c r="DE704" s="13"/>
      <c r="DH704" s="13"/>
      <c r="DI704" s="13"/>
      <c r="DJ704" s="13"/>
    </row>
    <row r="705" spans="96:114" x14ac:dyDescent="0.2">
      <c r="CR705" s="13"/>
      <c r="CS705" s="13"/>
      <c r="CT705" s="13"/>
      <c r="DB705" s="13"/>
      <c r="DD705" s="13"/>
      <c r="DE705" s="13"/>
      <c r="DH705" s="13"/>
      <c r="DI705" s="13"/>
      <c r="DJ705" s="13"/>
    </row>
    <row r="706" spans="96:114" x14ac:dyDescent="0.2">
      <c r="CR706" s="13"/>
      <c r="CS706" s="13"/>
      <c r="CT706" s="13"/>
      <c r="DB706" s="13"/>
      <c r="DD706" s="13"/>
      <c r="DE706" s="13"/>
      <c r="DH706" s="13"/>
      <c r="DI706" s="13"/>
      <c r="DJ706" s="13"/>
    </row>
    <row r="707" spans="96:114" x14ac:dyDescent="0.2">
      <c r="CR707" s="13"/>
      <c r="CS707" s="13"/>
      <c r="CT707" s="13"/>
      <c r="DB707" s="13"/>
      <c r="DD707" s="13"/>
      <c r="DE707" s="13"/>
      <c r="DH707" s="13"/>
      <c r="DI707" s="13"/>
      <c r="DJ707" s="13"/>
    </row>
    <row r="708" spans="96:114" x14ac:dyDescent="0.2">
      <c r="CR708" s="13"/>
      <c r="CS708" s="13"/>
      <c r="CT708" s="13"/>
      <c r="DB708" s="13"/>
      <c r="DD708" s="13"/>
      <c r="DE708" s="13"/>
      <c r="DH708" s="13"/>
      <c r="DI708" s="13"/>
      <c r="DJ708" s="13"/>
    </row>
    <row r="709" spans="96:114" x14ac:dyDescent="0.2">
      <c r="CR709" s="13"/>
      <c r="CS709" s="13"/>
      <c r="CT709" s="13"/>
      <c r="DB709" s="13"/>
      <c r="DD709" s="13"/>
      <c r="DE709" s="13"/>
      <c r="DH709" s="13"/>
      <c r="DI709" s="13"/>
      <c r="DJ709" s="13"/>
    </row>
    <row r="710" spans="96:114" x14ac:dyDescent="0.2">
      <c r="CR710" s="13"/>
      <c r="CS710" s="13"/>
      <c r="CT710" s="13"/>
      <c r="DB710" s="13"/>
      <c r="DD710" s="13"/>
      <c r="DE710" s="13"/>
      <c r="DH710" s="13"/>
      <c r="DI710" s="13"/>
      <c r="DJ710" s="13"/>
    </row>
    <row r="711" spans="96:114" x14ac:dyDescent="0.2">
      <c r="CR711" s="13"/>
      <c r="CS711" s="13"/>
      <c r="CT711" s="13"/>
      <c r="DB711" s="13"/>
      <c r="DD711" s="13"/>
      <c r="DE711" s="13"/>
      <c r="DH711" s="13"/>
      <c r="DI711" s="13"/>
      <c r="DJ711" s="13"/>
    </row>
    <row r="712" spans="96:114" x14ac:dyDescent="0.2">
      <c r="CR712" s="13"/>
      <c r="CS712" s="13"/>
      <c r="CT712" s="13"/>
      <c r="DB712" s="13"/>
      <c r="DD712" s="13"/>
      <c r="DE712" s="13"/>
      <c r="DH712" s="13"/>
      <c r="DI712" s="13"/>
      <c r="DJ712" s="13"/>
    </row>
    <row r="713" spans="96:114" x14ac:dyDescent="0.2">
      <c r="CR713" s="13"/>
      <c r="CS713" s="13"/>
      <c r="CT713" s="13"/>
      <c r="DB713" s="13"/>
      <c r="DD713" s="13"/>
      <c r="DE713" s="13"/>
      <c r="DH713" s="13"/>
      <c r="DI713" s="13"/>
      <c r="DJ713" s="13"/>
    </row>
    <row r="714" spans="96:114" x14ac:dyDescent="0.2">
      <c r="CR714" s="13"/>
      <c r="CS714" s="13"/>
      <c r="CT714" s="13"/>
      <c r="DB714" s="13"/>
      <c r="DD714" s="13"/>
      <c r="DE714" s="13"/>
      <c r="DH714" s="13"/>
      <c r="DI714" s="13"/>
      <c r="DJ714" s="13"/>
    </row>
    <row r="715" spans="96:114" x14ac:dyDescent="0.2">
      <c r="CR715" s="13"/>
      <c r="CS715" s="13"/>
      <c r="CT715" s="13"/>
      <c r="DB715" s="13"/>
      <c r="DD715" s="13"/>
      <c r="DE715" s="13"/>
      <c r="DH715" s="13"/>
      <c r="DI715" s="13"/>
      <c r="DJ715" s="13"/>
    </row>
    <row r="716" spans="96:114" x14ac:dyDescent="0.2">
      <c r="CR716" s="13"/>
      <c r="CS716" s="13"/>
      <c r="CT716" s="13"/>
      <c r="DB716" s="13"/>
      <c r="DD716" s="13"/>
      <c r="DE716" s="13"/>
      <c r="DH716" s="13"/>
      <c r="DI716" s="13"/>
      <c r="DJ716" s="13"/>
    </row>
    <row r="717" spans="96:114" x14ac:dyDescent="0.2">
      <c r="CR717" s="13"/>
      <c r="CS717" s="13"/>
      <c r="CT717" s="13"/>
      <c r="DB717" s="13"/>
      <c r="DD717" s="13"/>
      <c r="DE717" s="13"/>
      <c r="DH717" s="13"/>
      <c r="DI717" s="13"/>
      <c r="DJ717" s="13"/>
    </row>
    <row r="718" spans="96:114" x14ac:dyDescent="0.2">
      <c r="CR718" s="13"/>
      <c r="CS718" s="13"/>
      <c r="CT718" s="13"/>
      <c r="DB718" s="13"/>
      <c r="DD718" s="13"/>
      <c r="DE718" s="13"/>
      <c r="DH718" s="13"/>
      <c r="DI718" s="13"/>
      <c r="DJ718" s="13"/>
    </row>
    <row r="719" spans="96:114" x14ac:dyDescent="0.2">
      <c r="CR719" s="13"/>
      <c r="CS719" s="13"/>
      <c r="CT719" s="13"/>
      <c r="DB719" s="13"/>
      <c r="DD719" s="13"/>
      <c r="DE719" s="13"/>
      <c r="DH719" s="13"/>
      <c r="DI719" s="13"/>
      <c r="DJ719" s="13"/>
    </row>
    <row r="720" spans="96:114" x14ac:dyDescent="0.2">
      <c r="CR720" s="13"/>
      <c r="CS720" s="13"/>
      <c r="CT720" s="13"/>
      <c r="DB720" s="13"/>
      <c r="DD720" s="13"/>
      <c r="DE720" s="13"/>
      <c r="DH720" s="13"/>
      <c r="DI720" s="13"/>
      <c r="DJ720" s="13"/>
    </row>
    <row r="721" spans="96:114" x14ac:dyDescent="0.2">
      <c r="CR721" s="13"/>
      <c r="CS721" s="13"/>
      <c r="CT721" s="13"/>
      <c r="DB721" s="13"/>
      <c r="DD721" s="13"/>
      <c r="DE721" s="13"/>
      <c r="DH721" s="13"/>
      <c r="DI721" s="13"/>
      <c r="DJ721" s="13"/>
    </row>
    <row r="722" spans="96:114" x14ac:dyDescent="0.2">
      <c r="CR722" s="13"/>
      <c r="CS722" s="13"/>
      <c r="CT722" s="13"/>
      <c r="DB722" s="13"/>
      <c r="DD722" s="13"/>
      <c r="DE722" s="13"/>
      <c r="DH722" s="13"/>
      <c r="DI722" s="13"/>
      <c r="DJ722" s="13"/>
    </row>
    <row r="723" spans="96:114" x14ac:dyDescent="0.2">
      <c r="CR723" s="13"/>
      <c r="CS723" s="13"/>
      <c r="CT723" s="13"/>
      <c r="DB723" s="13"/>
      <c r="DD723" s="13"/>
      <c r="DE723" s="13"/>
      <c r="DH723" s="13"/>
      <c r="DI723" s="13"/>
      <c r="DJ723" s="13"/>
    </row>
    <row r="724" spans="96:114" x14ac:dyDescent="0.2">
      <c r="CR724" s="13"/>
      <c r="CS724" s="13"/>
      <c r="CT724" s="13"/>
      <c r="DB724" s="13"/>
      <c r="DD724" s="13"/>
      <c r="DE724" s="13"/>
      <c r="DH724" s="13"/>
      <c r="DI724" s="13"/>
      <c r="DJ724" s="13"/>
    </row>
    <row r="725" spans="96:114" x14ac:dyDescent="0.2">
      <c r="CR725" s="13"/>
      <c r="CS725" s="13"/>
      <c r="CT725" s="13"/>
      <c r="DB725" s="13"/>
      <c r="DD725" s="13"/>
      <c r="DE725" s="13"/>
      <c r="DH725" s="13"/>
      <c r="DI725" s="13"/>
      <c r="DJ725" s="13"/>
    </row>
    <row r="726" spans="96:114" x14ac:dyDescent="0.2">
      <c r="CR726" s="13"/>
      <c r="CS726" s="13"/>
      <c r="CT726" s="13"/>
      <c r="DB726" s="13"/>
      <c r="DD726" s="13"/>
      <c r="DE726" s="13"/>
      <c r="DH726" s="13"/>
      <c r="DI726" s="13"/>
      <c r="DJ726" s="13"/>
    </row>
    <row r="727" spans="96:114" x14ac:dyDescent="0.2">
      <c r="CR727" s="13"/>
      <c r="CS727" s="13"/>
      <c r="CT727" s="13"/>
      <c r="DB727" s="13"/>
      <c r="DD727" s="13"/>
      <c r="DE727" s="13"/>
      <c r="DH727" s="13"/>
      <c r="DI727" s="13"/>
      <c r="DJ727" s="13"/>
    </row>
    <row r="728" spans="96:114" x14ac:dyDescent="0.2">
      <c r="CR728" s="13"/>
      <c r="CS728" s="13"/>
      <c r="CT728" s="13"/>
      <c r="DB728" s="13"/>
      <c r="DD728" s="13"/>
      <c r="DE728" s="13"/>
      <c r="DH728" s="13"/>
      <c r="DI728" s="13"/>
      <c r="DJ728" s="13"/>
    </row>
    <row r="729" spans="96:114" x14ac:dyDescent="0.2">
      <c r="CR729" s="13"/>
      <c r="CS729" s="13"/>
      <c r="CT729" s="13"/>
      <c r="DB729" s="13"/>
      <c r="DD729" s="13"/>
      <c r="DE729" s="13"/>
      <c r="DH729" s="13"/>
      <c r="DI729" s="13"/>
      <c r="DJ729" s="13"/>
    </row>
    <row r="730" spans="96:114" x14ac:dyDescent="0.2">
      <c r="CR730" s="13"/>
      <c r="CS730" s="13"/>
      <c r="CT730" s="13"/>
      <c r="DB730" s="13"/>
      <c r="DD730" s="13"/>
      <c r="DE730" s="13"/>
      <c r="DH730" s="13"/>
      <c r="DI730" s="13"/>
      <c r="DJ730" s="13"/>
    </row>
    <row r="731" spans="96:114" x14ac:dyDescent="0.2">
      <c r="CR731" s="13"/>
      <c r="CS731" s="13"/>
      <c r="CT731" s="13"/>
      <c r="DB731" s="13"/>
      <c r="DD731" s="13"/>
      <c r="DE731" s="13"/>
      <c r="DH731" s="13"/>
      <c r="DI731" s="13"/>
      <c r="DJ731" s="13"/>
    </row>
    <row r="732" spans="96:114" x14ac:dyDescent="0.2">
      <c r="CR732" s="13"/>
      <c r="CS732" s="13"/>
      <c r="CT732" s="13"/>
      <c r="DB732" s="13"/>
      <c r="DD732" s="13"/>
      <c r="DE732" s="13"/>
      <c r="DH732" s="13"/>
      <c r="DI732" s="13"/>
      <c r="DJ732" s="13"/>
    </row>
    <row r="733" spans="96:114" x14ac:dyDescent="0.2">
      <c r="CR733" s="13"/>
      <c r="CS733" s="13"/>
      <c r="CT733" s="13"/>
      <c r="DB733" s="13"/>
      <c r="DD733" s="13"/>
      <c r="DE733" s="13"/>
      <c r="DH733" s="13"/>
      <c r="DI733" s="13"/>
      <c r="DJ733" s="13"/>
    </row>
    <row r="734" spans="96:114" x14ac:dyDescent="0.2">
      <c r="CR734" s="13"/>
      <c r="CS734" s="13"/>
      <c r="CT734" s="13"/>
      <c r="DB734" s="13"/>
      <c r="DD734" s="13"/>
      <c r="DE734" s="13"/>
      <c r="DH734" s="13"/>
      <c r="DI734" s="13"/>
      <c r="DJ734" s="13"/>
    </row>
    <row r="735" spans="96:114" x14ac:dyDescent="0.2">
      <c r="CR735" s="13"/>
      <c r="CS735" s="13"/>
      <c r="CT735" s="13"/>
      <c r="DB735" s="13"/>
      <c r="DD735" s="13"/>
      <c r="DE735" s="13"/>
      <c r="DH735" s="13"/>
      <c r="DI735" s="13"/>
      <c r="DJ735" s="13"/>
    </row>
    <row r="736" spans="96:114" x14ac:dyDescent="0.2">
      <c r="CR736" s="13"/>
      <c r="CS736" s="13"/>
      <c r="CT736" s="13"/>
      <c r="DB736" s="13"/>
      <c r="DD736" s="13"/>
      <c r="DE736" s="13"/>
      <c r="DH736" s="13"/>
      <c r="DI736" s="13"/>
      <c r="DJ736" s="13"/>
    </row>
    <row r="737" spans="96:114" x14ac:dyDescent="0.2">
      <c r="CR737" s="13"/>
      <c r="CS737" s="13"/>
      <c r="CT737" s="13"/>
      <c r="DB737" s="13"/>
      <c r="DD737" s="13"/>
      <c r="DE737" s="13"/>
      <c r="DH737" s="13"/>
      <c r="DI737" s="13"/>
      <c r="DJ737" s="13"/>
    </row>
    <row r="738" spans="96:114" x14ac:dyDescent="0.2">
      <c r="CR738" s="13"/>
      <c r="CS738" s="13"/>
      <c r="CT738" s="13"/>
      <c r="DB738" s="13"/>
      <c r="DD738" s="13"/>
      <c r="DE738" s="13"/>
      <c r="DH738" s="13"/>
      <c r="DI738" s="13"/>
      <c r="DJ738" s="13"/>
    </row>
    <row r="739" spans="96:114" x14ac:dyDescent="0.2">
      <c r="CR739" s="13"/>
      <c r="CS739" s="13"/>
      <c r="CT739" s="13"/>
      <c r="DB739" s="13"/>
      <c r="DD739" s="13"/>
      <c r="DE739" s="13"/>
      <c r="DH739" s="13"/>
      <c r="DI739" s="13"/>
      <c r="DJ739" s="13"/>
    </row>
    <row r="740" spans="96:114" x14ac:dyDescent="0.2">
      <c r="CR740" s="13"/>
      <c r="CS740" s="13"/>
      <c r="CT740" s="13"/>
      <c r="DB740" s="13"/>
      <c r="DD740" s="13"/>
      <c r="DE740" s="13"/>
      <c r="DH740" s="13"/>
      <c r="DI740" s="13"/>
      <c r="DJ740" s="13"/>
    </row>
    <row r="741" spans="96:114" x14ac:dyDescent="0.2">
      <c r="CR741" s="13"/>
      <c r="CS741" s="13"/>
      <c r="CT741" s="13"/>
      <c r="DB741" s="13"/>
      <c r="DD741" s="13"/>
      <c r="DE741" s="13"/>
      <c r="DH741" s="13"/>
      <c r="DI741" s="13"/>
      <c r="DJ741" s="13"/>
    </row>
    <row r="742" spans="96:114" x14ac:dyDescent="0.2">
      <c r="CR742" s="13"/>
      <c r="CS742" s="13"/>
      <c r="CT742" s="13"/>
      <c r="DB742" s="13"/>
      <c r="DD742" s="13"/>
      <c r="DE742" s="13"/>
      <c r="DH742" s="13"/>
      <c r="DI742" s="13"/>
      <c r="DJ742" s="13"/>
    </row>
    <row r="743" spans="96:114" x14ac:dyDescent="0.2">
      <c r="CR743" s="13"/>
      <c r="CS743" s="13"/>
      <c r="CT743" s="13"/>
      <c r="DB743" s="13"/>
      <c r="DD743" s="13"/>
      <c r="DE743" s="13"/>
      <c r="DH743" s="13"/>
      <c r="DI743" s="13"/>
      <c r="DJ743" s="13"/>
    </row>
    <row r="744" spans="96:114" x14ac:dyDescent="0.2">
      <c r="CR744" s="13"/>
      <c r="CS744" s="13"/>
      <c r="CT744" s="13"/>
      <c r="DB744" s="13"/>
      <c r="DD744" s="13"/>
      <c r="DE744" s="13"/>
      <c r="DH744" s="13"/>
      <c r="DI744" s="13"/>
      <c r="DJ744" s="13"/>
    </row>
    <row r="745" spans="96:114" x14ac:dyDescent="0.2">
      <c r="CR745" s="13"/>
      <c r="CS745" s="13"/>
      <c r="CT745" s="13"/>
      <c r="DB745" s="13"/>
      <c r="DD745" s="13"/>
      <c r="DE745" s="13"/>
      <c r="DH745" s="13"/>
      <c r="DI745" s="13"/>
      <c r="DJ745" s="13"/>
    </row>
    <row r="746" spans="96:114" x14ac:dyDescent="0.2">
      <c r="CR746" s="13"/>
      <c r="CS746" s="13"/>
      <c r="CT746" s="13"/>
      <c r="DB746" s="13"/>
      <c r="DD746" s="13"/>
      <c r="DE746" s="13"/>
      <c r="DH746" s="13"/>
      <c r="DI746" s="13"/>
      <c r="DJ746" s="13"/>
    </row>
    <row r="747" spans="96:114" x14ac:dyDescent="0.2">
      <c r="CR747" s="13"/>
      <c r="CS747" s="13"/>
      <c r="CT747" s="13"/>
      <c r="DB747" s="13"/>
      <c r="DD747" s="13"/>
      <c r="DE747" s="13"/>
      <c r="DH747" s="13"/>
      <c r="DI747" s="13"/>
      <c r="DJ747" s="13"/>
    </row>
    <row r="748" spans="96:114" x14ac:dyDescent="0.2">
      <c r="CR748" s="13"/>
      <c r="CS748" s="13"/>
      <c r="CT748" s="13"/>
      <c r="DB748" s="13"/>
      <c r="DD748" s="13"/>
      <c r="DE748" s="13"/>
      <c r="DH748" s="13"/>
      <c r="DI748" s="13"/>
      <c r="DJ748" s="13"/>
    </row>
    <row r="749" spans="96:114" x14ac:dyDescent="0.2">
      <c r="CR749" s="13"/>
      <c r="CS749" s="13"/>
      <c r="CT749" s="13"/>
      <c r="DB749" s="13"/>
      <c r="DD749" s="13"/>
      <c r="DE749" s="13"/>
      <c r="DH749" s="13"/>
      <c r="DI749" s="13"/>
      <c r="DJ749" s="13"/>
    </row>
    <row r="750" spans="96:114" x14ac:dyDescent="0.2">
      <c r="CR750" s="13"/>
      <c r="CS750" s="13"/>
      <c r="CT750" s="13"/>
      <c r="DB750" s="13"/>
      <c r="DD750" s="13"/>
      <c r="DE750" s="13"/>
      <c r="DH750" s="13"/>
      <c r="DI750" s="13"/>
      <c r="DJ750" s="13"/>
    </row>
    <row r="751" spans="96:114" x14ac:dyDescent="0.2">
      <c r="CR751" s="13"/>
      <c r="CS751" s="13"/>
      <c r="CT751" s="13"/>
      <c r="DB751" s="13"/>
      <c r="DD751" s="13"/>
      <c r="DE751" s="13"/>
      <c r="DH751" s="13"/>
      <c r="DI751" s="13"/>
      <c r="DJ751" s="13"/>
    </row>
    <row r="752" spans="96:114" x14ac:dyDescent="0.2">
      <c r="CR752" s="13"/>
      <c r="CS752" s="13"/>
      <c r="CT752" s="13"/>
      <c r="DB752" s="13"/>
      <c r="DD752" s="13"/>
      <c r="DE752" s="13"/>
      <c r="DH752" s="13"/>
      <c r="DI752" s="13"/>
      <c r="DJ752" s="13"/>
    </row>
    <row r="753" spans="96:114" x14ac:dyDescent="0.2">
      <c r="CR753" s="13"/>
      <c r="CS753" s="13"/>
      <c r="CT753" s="13"/>
      <c r="DB753" s="13"/>
      <c r="DD753" s="13"/>
      <c r="DE753" s="13"/>
      <c r="DH753" s="13"/>
      <c r="DI753" s="13"/>
      <c r="DJ753" s="13"/>
    </row>
    <row r="754" spans="96:114" x14ac:dyDescent="0.2">
      <c r="CR754" s="13"/>
      <c r="CS754" s="13"/>
      <c r="CT754" s="13"/>
      <c r="DB754" s="13"/>
      <c r="DD754" s="13"/>
      <c r="DE754" s="13"/>
      <c r="DH754" s="13"/>
      <c r="DI754" s="13"/>
      <c r="DJ754" s="13"/>
    </row>
    <row r="755" spans="96:114" x14ac:dyDescent="0.2">
      <c r="CR755" s="13"/>
      <c r="CS755" s="13"/>
      <c r="CT755" s="13"/>
      <c r="DB755" s="13"/>
      <c r="DD755" s="13"/>
      <c r="DE755" s="13"/>
      <c r="DH755" s="13"/>
      <c r="DI755" s="13"/>
      <c r="DJ755" s="13"/>
    </row>
    <row r="756" spans="96:114" x14ac:dyDescent="0.2">
      <c r="CR756" s="13"/>
      <c r="CS756" s="13"/>
      <c r="CT756" s="13"/>
      <c r="DB756" s="13"/>
      <c r="DD756" s="13"/>
      <c r="DE756" s="13"/>
      <c r="DH756" s="13"/>
      <c r="DI756" s="13"/>
      <c r="DJ756" s="13"/>
    </row>
    <row r="757" spans="96:114" x14ac:dyDescent="0.2">
      <c r="CR757" s="13"/>
      <c r="CS757" s="13"/>
      <c r="CT757" s="13"/>
      <c r="DB757" s="13"/>
      <c r="DD757" s="13"/>
      <c r="DE757" s="13"/>
      <c r="DH757" s="13"/>
      <c r="DI757" s="13"/>
      <c r="DJ757" s="13"/>
    </row>
    <row r="758" spans="96:114" x14ac:dyDescent="0.2">
      <c r="CR758" s="13"/>
      <c r="CS758" s="13"/>
      <c r="CT758" s="13"/>
      <c r="DB758" s="13"/>
      <c r="DD758" s="13"/>
      <c r="DE758" s="13"/>
      <c r="DH758" s="13"/>
      <c r="DI758" s="13"/>
      <c r="DJ758" s="13"/>
    </row>
    <row r="759" spans="96:114" x14ac:dyDescent="0.2">
      <c r="CR759" s="13"/>
      <c r="CS759" s="13"/>
      <c r="CT759" s="13"/>
      <c r="DB759" s="13"/>
      <c r="DD759" s="13"/>
      <c r="DE759" s="13"/>
      <c r="DH759" s="13"/>
      <c r="DI759" s="13"/>
      <c r="DJ759" s="13"/>
    </row>
    <row r="760" spans="96:114" x14ac:dyDescent="0.2">
      <c r="CR760" s="13"/>
      <c r="CS760" s="13"/>
      <c r="CT760" s="13"/>
      <c r="DB760" s="13"/>
      <c r="DD760" s="13"/>
      <c r="DE760" s="13"/>
      <c r="DH760" s="13"/>
      <c r="DI760" s="13"/>
      <c r="DJ760" s="13"/>
    </row>
    <row r="761" spans="96:114" x14ac:dyDescent="0.2">
      <c r="CR761" s="13"/>
      <c r="CS761" s="13"/>
      <c r="CT761" s="13"/>
      <c r="DB761" s="13"/>
      <c r="DD761" s="13"/>
      <c r="DE761" s="13"/>
      <c r="DH761" s="13"/>
      <c r="DI761" s="13"/>
      <c r="DJ761" s="13"/>
    </row>
    <row r="762" spans="96:114" x14ac:dyDescent="0.2">
      <c r="CR762" s="13"/>
      <c r="CS762" s="13"/>
      <c r="CT762" s="13"/>
      <c r="DB762" s="13"/>
      <c r="DD762" s="13"/>
      <c r="DE762" s="13"/>
      <c r="DH762" s="13"/>
      <c r="DI762" s="13"/>
      <c r="DJ762" s="13"/>
    </row>
    <row r="763" spans="96:114" x14ac:dyDescent="0.2">
      <c r="CR763" s="13"/>
      <c r="CS763" s="13"/>
      <c r="CT763" s="13"/>
      <c r="DB763" s="13"/>
      <c r="DD763" s="13"/>
      <c r="DE763" s="13"/>
      <c r="DH763" s="13"/>
      <c r="DI763" s="13"/>
      <c r="DJ763" s="13"/>
    </row>
    <row r="764" spans="96:114" x14ac:dyDescent="0.2">
      <c r="CR764" s="13"/>
      <c r="CS764" s="13"/>
      <c r="CT764" s="13"/>
      <c r="DB764" s="13"/>
      <c r="DD764" s="13"/>
      <c r="DE764" s="13"/>
      <c r="DH764" s="13"/>
      <c r="DI764" s="13"/>
      <c r="DJ764" s="13"/>
    </row>
    <row r="765" spans="96:114" x14ac:dyDescent="0.2">
      <c r="CR765" s="13"/>
      <c r="CS765" s="13"/>
      <c r="CT765" s="13"/>
      <c r="DB765" s="13"/>
      <c r="DD765" s="13"/>
      <c r="DE765" s="13"/>
      <c r="DH765" s="13"/>
      <c r="DI765" s="13"/>
      <c r="DJ765" s="13"/>
    </row>
    <row r="766" spans="96:114" x14ac:dyDescent="0.2">
      <c r="CR766" s="13"/>
      <c r="CS766" s="13"/>
      <c r="CT766" s="13"/>
      <c r="DB766" s="13"/>
      <c r="DD766" s="13"/>
      <c r="DE766" s="13"/>
      <c r="DH766" s="13"/>
      <c r="DI766" s="13"/>
      <c r="DJ766" s="13"/>
    </row>
    <row r="767" spans="96:114" x14ac:dyDescent="0.2">
      <c r="CR767" s="13"/>
      <c r="CS767" s="13"/>
      <c r="CT767" s="13"/>
      <c r="DB767" s="13"/>
      <c r="DD767" s="13"/>
      <c r="DE767" s="13"/>
      <c r="DH767" s="13"/>
      <c r="DI767" s="13"/>
      <c r="DJ767" s="13"/>
    </row>
    <row r="768" spans="96:114" x14ac:dyDescent="0.2">
      <c r="CR768" s="13"/>
      <c r="CS768" s="13"/>
      <c r="CT768" s="13"/>
      <c r="DB768" s="13"/>
      <c r="DD768" s="13"/>
      <c r="DE768" s="13"/>
      <c r="DH768" s="13"/>
      <c r="DI768" s="13"/>
      <c r="DJ768" s="13"/>
    </row>
    <row r="769" spans="96:114" x14ac:dyDescent="0.2">
      <c r="CR769" s="13"/>
      <c r="CS769" s="13"/>
      <c r="CT769" s="13"/>
      <c r="DB769" s="13"/>
      <c r="DD769" s="13"/>
      <c r="DE769" s="13"/>
      <c r="DH769" s="13"/>
      <c r="DI769" s="13"/>
      <c r="DJ769" s="13"/>
    </row>
    <row r="770" spans="96:114" x14ac:dyDescent="0.2">
      <c r="CR770" s="13"/>
      <c r="CS770" s="13"/>
      <c r="CT770" s="13"/>
      <c r="DB770" s="13"/>
      <c r="DD770" s="13"/>
      <c r="DE770" s="13"/>
      <c r="DH770" s="13"/>
      <c r="DI770" s="13"/>
      <c r="DJ770" s="13"/>
    </row>
    <row r="771" spans="96:114" x14ac:dyDescent="0.2">
      <c r="CR771" s="13"/>
      <c r="CS771" s="13"/>
      <c r="CT771" s="13"/>
      <c r="DB771" s="13"/>
      <c r="DD771" s="13"/>
      <c r="DE771" s="13"/>
      <c r="DH771" s="13"/>
      <c r="DI771" s="13"/>
      <c r="DJ771" s="13"/>
    </row>
    <row r="772" spans="96:114" x14ac:dyDescent="0.2">
      <c r="CR772" s="13"/>
      <c r="CS772" s="13"/>
      <c r="CT772" s="13"/>
      <c r="DB772" s="13"/>
      <c r="DD772" s="13"/>
      <c r="DE772" s="13"/>
      <c r="DH772" s="13"/>
      <c r="DI772" s="13"/>
      <c r="DJ772" s="13"/>
    </row>
    <row r="773" spans="96:114" x14ac:dyDescent="0.2">
      <c r="CR773" s="13"/>
      <c r="CS773" s="13"/>
      <c r="CT773" s="13"/>
      <c r="DB773" s="13"/>
      <c r="DD773" s="13"/>
      <c r="DE773" s="13"/>
      <c r="DH773" s="13"/>
      <c r="DI773" s="13"/>
      <c r="DJ773" s="13"/>
    </row>
    <row r="774" spans="96:114" x14ac:dyDescent="0.2">
      <c r="CR774" s="13"/>
      <c r="CS774" s="13"/>
      <c r="CT774" s="13"/>
      <c r="DB774" s="13"/>
      <c r="DD774" s="13"/>
      <c r="DE774" s="13"/>
      <c r="DH774" s="13"/>
      <c r="DI774" s="13"/>
      <c r="DJ774" s="13"/>
    </row>
    <row r="775" spans="96:114" x14ac:dyDescent="0.2">
      <c r="CR775" s="13"/>
      <c r="CS775" s="13"/>
      <c r="CT775" s="13"/>
      <c r="DB775" s="13"/>
      <c r="DD775" s="13"/>
      <c r="DE775" s="13"/>
      <c r="DH775" s="13"/>
      <c r="DI775" s="13"/>
      <c r="DJ775" s="13"/>
    </row>
    <row r="776" spans="96:114" x14ac:dyDescent="0.2">
      <c r="CR776" s="13"/>
      <c r="CS776" s="13"/>
      <c r="CT776" s="13"/>
      <c r="DB776" s="13"/>
      <c r="DD776" s="13"/>
      <c r="DE776" s="13"/>
      <c r="DH776" s="13"/>
      <c r="DI776" s="13"/>
      <c r="DJ776" s="13"/>
    </row>
    <row r="777" spans="96:114" x14ac:dyDescent="0.2">
      <c r="CR777" s="13"/>
      <c r="CS777" s="13"/>
      <c r="CT777" s="13"/>
      <c r="DB777" s="13"/>
      <c r="DD777" s="13"/>
      <c r="DE777" s="13"/>
      <c r="DH777" s="13"/>
      <c r="DI777" s="13"/>
      <c r="DJ777" s="13"/>
    </row>
    <row r="778" spans="96:114" x14ac:dyDescent="0.2">
      <c r="CR778" s="13"/>
      <c r="CS778" s="13"/>
      <c r="CT778" s="13"/>
      <c r="DB778" s="13"/>
      <c r="DD778" s="13"/>
      <c r="DE778" s="13"/>
      <c r="DH778" s="13"/>
      <c r="DI778" s="13"/>
      <c r="DJ778" s="13"/>
    </row>
    <row r="779" spans="96:114" x14ac:dyDescent="0.2">
      <c r="CR779" s="13"/>
      <c r="CS779" s="13"/>
      <c r="CT779" s="13"/>
      <c r="DB779" s="13"/>
      <c r="DD779" s="13"/>
      <c r="DE779" s="13"/>
      <c r="DH779" s="13"/>
      <c r="DI779" s="13"/>
      <c r="DJ779" s="13"/>
    </row>
    <row r="780" spans="96:114" x14ac:dyDescent="0.2">
      <c r="CR780" s="13"/>
      <c r="CS780" s="13"/>
      <c r="CT780" s="13"/>
      <c r="DB780" s="13"/>
      <c r="DD780" s="13"/>
      <c r="DE780" s="13"/>
      <c r="DH780" s="13"/>
      <c r="DI780" s="13"/>
      <c r="DJ780" s="13"/>
    </row>
    <row r="781" spans="96:114" x14ac:dyDescent="0.2">
      <c r="CR781" s="13"/>
      <c r="CS781" s="13"/>
      <c r="CT781" s="13"/>
      <c r="DB781" s="13"/>
      <c r="DD781" s="13"/>
      <c r="DE781" s="13"/>
      <c r="DH781" s="13"/>
      <c r="DI781" s="13"/>
      <c r="DJ781" s="13"/>
    </row>
    <row r="782" spans="96:114" x14ac:dyDescent="0.2">
      <c r="CR782" s="13"/>
      <c r="CS782" s="13"/>
      <c r="CT782" s="13"/>
      <c r="DB782" s="13"/>
      <c r="DD782" s="13"/>
      <c r="DE782" s="13"/>
      <c r="DH782" s="13"/>
      <c r="DI782" s="13"/>
      <c r="DJ782" s="13"/>
    </row>
    <row r="783" spans="96:114" x14ac:dyDescent="0.2">
      <c r="CR783" s="13"/>
      <c r="CS783" s="13"/>
      <c r="CT783" s="13"/>
      <c r="DB783" s="13"/>
      <c r="DD783" s="13"/>
      <c r="DE783" s="13"/>
      <c r="DH783" s="13"/>
      <c r="DI783" s="13"/>
      <c r="DJ783" s="13"/>
    </row>
    <row r="784" spans="96:114" x14ac:dyDescent="0.2">
      <c r="CR784" s="13"/>
      <c r="CS784" s="13"/>
      <c r="CT784" s="13"/>
      <c r="DB784" s="13"/>
      <c r="DD784" s="13"/>
      <c r="DE784" s="13"/>
      <c r="DH784" s="13"/>
      <c r="DI784" s="13"/>
      <c r="DJ784" s="13"/>
    </row>
    <row r="785" spans="96:114" x14ac:dyDescent="0.2">
      <c r="CR785" s="13"/>
      <c r="CS785" s="13"/>
      <c r="CT785" s="13"/>
      <c r="DB785" s="13"/>
      <c r="DD785" s="13"/>
      <c r="DE785" s="13"/>
      <c r="DH785" s="13"/>
      <c r="DI785" s="13"/>
      <c r="DJ785" s="13"/>
    </row>
    <row r="786" spans="96:114" x14ac:dyDescent="0.2">
      <c r="CR786" s="13"/>
      <c r="CS786" s="13"/>
      <c r="CT786" s="13"/>
      <c r="DB786" s="13"/>
      <c r="DD786" s="13"/>
      <c r="DE786" s="13"/>
      <c r="DH786" s="13"/>
      <c r="DI786" s="13"/>
      <c r="DJ786" s="13"/>
    </row>
    <row r="787" spans="96:114" x14ac:dyDescent="0.2">
      <c r="CR787" s="13"/>
      <c r="CS787" s="13"/>
      <c r="CT787" s="13"/>
      <c r="DB787" s="13"/>
      <c r="DD787" s="13"/>
      <c r="DE787" s="13"/>
      <c r="DH787" s="13"/>
      <c r="DI787" s="13"/>
      <c r="DJ787" s="13"/>
    </row>
    <row r="788" spans="96:114" x14ac:dyDescent="0.2">
      <c r="CR788" s="13"/>
      <c r="CS788" s="13"/>
      <c r="CT788" s="13"/>
      <c r="DB788" s="13"/>
      <c r="DD788" s="13"/>
      <c r="DE788" s="13"/>
      <c r="DH788" s="13"/>
      <c r="DI788" s="13"/>
      <c r="DJ788" s="13"/>
    </row>
    <row r="789" spans="96:114" x14ac:dyDescent="0.2">
      <c r="CR789" s="13"/>
      <c r="CS789" s="13"/>
      <c r="CT789" s="13"/>
      <c r="DB789" s="13"/>
      <c r="DD789" s="13"/>
      <c r="DE789" s="13"/>
      <c r="DH789" s="13"/>
      <c r="DI789" s="13"/>
      <c r="DJ789" s="13"/>
    </row>
    <row r="790" spans="96:114" x14ac:dyDescent="0.2">
      <c r="CR790" s="13"/>
      <c r="CS790" s="13"/>
      <c r="CT790" s="13"/>
      <c r="DB790" s="13"/>
      <c r="DD790" s="13"/>
      <c r="DE790" s="13"/>
      <c r="DH790" s="13"/>
      <c r="DI790" s="13"/>
      <c r="DJ790" s="13"/>
    </row>
    <row r="791" spans="96:114" x14ac:dyDescent="0.2">
      <c r="CR791" s="13"/>
      <c r="CS791" s="13"/>
      <c r="CT791" s="13"/>
      <c r="DB791" s="13"/>
      <c r="DD791" s="13"/>
      <c r="DE791" s="13"/>
      <c r="DH791" s="13"/>
      <c r="DI791" s="13"/>
      <c r="DJ791" s="13"/>
    </row>
    <row r="792" spans="96:114" x14ac:dyDescent="0.2">
      <c r="CR792" s="13"/>
      <c r="CS792" s="13"/>
      <c r="CT792" s="13"/>
      <c r="DB792" s="13"/>
      <c r="DD792" s="13"/>
      <c r="DE792" s="13"/>
      <c r="DH792" s="13"/>
      <c r="DI792" s="13"/>
      <c r="DJ792" s="13"/>
    </row>
    <row r="793" spans="96:114" x14ac:dyDescent="0.2">
      <c r="CR793" s="13"/>
      <c r="CS793" s="13"/>
      <c r="CT793" s="13"/>
      <c r="DB793" s="13"/>
      <c r="DD793" s="13"/>
      <c r="DE793" s="13"/>
      <c r="DH793" s="13"/>
      <c r="DI793" s="13"/>
      <c r="DJ793" s="13"/>
    </row>
    <row r="794" spans="96:114" x14ac:dyDescent="0.2">
      <c r="CR794" s="13"/>
      <c r="CS794" s="13"/>
      <c r="CT794" s="13"/>
      <c r="DB794" s="13"/>
      <c r="DD794" s="13"/>
      <c r="DE794" s="13"/>
      <c r="DH794" s="13"/>
      <c r="DI794" s="13"/>
      <c r="DJ794" s="13"/>
    </row>
    <row r="795" spans="96:114" x14ac:dyDescent="0.2">
      <c r="CR795" s="13"/>
      <c r="CS795" s="13"/>
      <c r="CT795" s="13"/>
      <c r="DB795" s="13"/>
      <c r="DD795" s="13"/>
      <c r="DE795" s="13"/>
      <c r="DH795" s="13"/>
      <c r="DI795" s="13"/>
      <c r="DJ795" s="13"/>
    </row>
    <row r="796" spans="96:114" x14ac:dyDescent="0.2">
      <c r="CR796" s="13"/>
      <c r="CS796" s="13"/>
      <c r="CT796" s="13"/>
      <c r="DB796" s="13"/>
      <c r="DD796" s="13"/>
      <c r="DE796" s="13"/>
      <c r="DH796" s="13"/>
      <c r="DI796" s="13"/>
      <c r="DJ796" s="13"/>
    </row>
    <row r="797" spans="96:114" x14ac:dyDescent="0.2">
      <c r="CR797" s="13"/>
      <c r="CS797" s="13"/>
      <c r="CT797" s="13"/>
      <c r="DB797" s="13"/>
      <c r="DD797" s="13"/>
      <c r="DE797" s="13"/>
      <c r="DH797" s="13"/>
      <c r="DI797" s="13"/>
      <c r="DJ797" s="13"/>
    </row>
    <row r="798" spans="96:114" x14ac:dyDescent="0.2">
      <c r="CR798" s="13"/>
      <c r="CS798" s="13"/>
      <c r="CT798" s="13"/>
      <c r="DB798" s="13"/>
      <c r="DD798" s="13"/>
      <c r="DE798" s="13"/>
      <c r="DH798" s="13"/>
      <c r="DI798" s="13"/>
      <c r="DJ798" s="13"/>
    </row>
    <row r="799" spans="96:114" x14ac:dyDescent="0.2">
      <c r="CR799" s="13"/>
      <c r="CS799" s="13"/>
      <c r="CT799" s="13"/>
      <c r="DB799" s="13"/>
      <c r="DD799" s="13"/>
      <c r="DE799" s="13"/>
      <c r="DH799" s="13"/>
      <c r="DI799" s="13"/>
      <c r="DJ799" s="13"/>
    </row>
    <row r="800" spans="96:114" x14ac:dyDescent="0.2">
      <c r="CR800" s="13"/>
      <c r="CS800" s="13"/>
      <c r="CT800" s="13"/>
      <c r="DB800" s="13"/>
      <c r="DD800" s="13"/>
      <c r="DE800" s="13"/>
      <c r="DH800" s="13"/>
      <c r="DI800" s="13"/>
      <c r="DJ800" s="13"/>
    </row>
    <row r="801" spans="96:114" x14ac:dyDescent="0.2">
      <c r="CR801" s="13"/>
      <c r="CS801" s="13"/>
      <c r="CT801" s="13"/>
      <c r="DB801" s="13"/>
      <c r="DD801" s="13"/>
      <c r="DE801" s="13"/>
      <c r="DH801" s="13"/>
      <c r="DI801" s="13"/>
      <c r="DJ801" s="13"/>
    </row>
    <row r="802" spans="96:114" x14ac:dyDescent="0.2">
      <c r="CR802" s="13"/>
      <c r="CS802" s="13"/>
      <c r="CT802" s="13"/>
      <c r="DB802" s="13"/>
      <c r="DD802" s="13"/>
      <c r="DE802" s="13"/>
      <c r="DH802" s="13"/>
      <c r="DI802" s="13"/>
      <c r="DJ802" s="13"/>
    </row>
    <row r="803" spans="96:114" x14ac:dyDescent="0.2">
      <c r="CR803" s="13"/>
      <c r="CS803" s="13"/>
      <c r="CT803" s="13"/>
      <c r="DB803" s="13"/>
      <c r="DD803" s="13"/>
      <c r="DE803" s="13"/>
      <c r="DH803" s="13"/>
      <c r="DI803" s="13"/>
      <c r="DJ803" s="13"/>
    </row>
    <row r="804" spans="96:114" x14ac:dyDescent="0.2">
      <c r="CR804" s="13"/>
      <c r="CS804" s="13"/>
      <c r="CT804" s="13"/>
      <c r="DB804" s="13"/>
      <c r="DD804" s="13"/>
      <c r="DE804" s="13"/>
      <c r="DH804" s="13"/>
      <c r="DI804" s="13"/>
      <c r="DJ804" s="13"/>
    </row>
    <row r="805" spans="96:114" x14ac:dyDescent="0.2">
      <c r="CR805" s="13"/>
      <c r="CS805" s="13"/>
      <c r="CT805" s="13"/>
      <c r="DB805" s="13"/>
      <c r="DD805" s="13"/>
      <c r="DE805" s="13"/>
      <c r="DH805" s="13"/>
      <c r="DI805" s="13"/>
      <c r="DJ805" s="13"/>
    </row>
    <row r="806" spans="96:114" x14ac:dyDescent="0.2">
      <c r="CR806" s="13"/>
      <c r="CS806" s="13"/>
      <c r="CT806" s="13"/>
      <c r="DB806" s="13"/>
      <c r="DD806" s="13"/>
      <c r="DE806" s="13"/>
      <c r="DH806" s="13"/>
      <c r="DI806" s="13"/>
      <c r="DJ806" s="13"/>
    </row>
    <row r="807" spans="96:114" x14ac:dyDescent="0.2">
      <c r="CR807" s="13"/>
      <c r="CS807" s="13"/>
      <c r="CT807" s="13"/>
      <c r="DB807" s="13"/>
      <c r="DD807" s="13"/>
      <c r="DE807" s="13"/>
      <c r="DH807" s="13"/>
      <c r="DI807" s="13"/>
      <c r="DJ807" s="13"/>
    </row>
    <row r="808" spans="96:114" x14ac:dyDescent="0.2">
      <c r="CR808" s="13"/>
      <c r="CS808" s="13"/>
      <c r="CT808" s="13"/>
      <c r="DB808" s="13"/>
      <c r="DD808" s="13"/>
      <c r="DE808" s="13"/>
      <c r="DH808" s="13"/>
      <c r="DI808" s="13"/>
      <c r="DJ808" s="13"/>
    </row>
    <row r="809" spans="96:114" x14ac:dyDescent="0.2">
      <c r="CR809" s="13"/>
      <c r="CS809" s="13"/>
      <c r="CT809" s="13"/>
      <c r="DB809" s="13"/>
      <c r="DD809" s="13"/>
      <c r="DE809" s="13"/>
      <c r="DH809" s="13"/>
      <c r="DI809" s="13"/>
      <c r="DJ809" s="13"/>
    </row>
    <row r="810" spans="96:114" x14ac:dyDescent="0.2">
      <c r="CR810" s="13"/>
      <c r="CS810" s="13"/>
      <c r="CT810" s="13"/>
      <c r="DB810" s="13"/>
      <c r="DD810" s="13"/>
      <c r="DE810" s="13"/>
      <c r="DH810" s="13"/>
      <c r="DI810" s="13"/>
      <c r="DJ810" s="13"/>
    </row>
    <row r="811" spans="96:114" x14ac:dyDescent="0.2">
      <c r="CR811" s="13"/>
      <c r="CS811" s="13"/>
      <c r="CT811" s="13"/>
      <c r="DB811" s="13"/>
      <c r="DD811" s="13"/>
      <c r="DE811" s="13"/>
      <c r="DH811" s="13"/>
      <c r="DI811" s="13"/>
      <c r="DJ811" s="13"/>
    </row>
    <row r="812" spans="96:114" x14ac:dyDescent="0.2">
      <c r="CR812" s="13"/>
      <c r="CS812" s="13"/>
      <c r="CT812" s="13"/>
      <c r="DB812" s="13"/>
      <c r="DD812" s="13"/>
      <c r="DE812" s="13"/>
      <c r="DH812" s="13"/>
      <c r="DI812" s="13"/>
      <c r="DJ812" s="13"/>
    </row>
    <row r="813" spans="96:114" x14ac:dyDescent="0.2">
      <c r="CR813" s="13"/>
      <c r="CS813" s="13"/>
      <c r="CT813" s="13"/>
      <c r="DB813" s="13"/>
      <c r="DD813" s="13"/>
      <c r="DE813" s="13"/>
      <c r="DH813" s="13"/>
      <c r="DI813" s="13"/>
      <c r="DJ813" s="13"/>
    </row>
    <row r="814" spans="96:114" x14ac:dyDescent="0.2">
      <c r="CR814" s="13"/>
      <c r="CS814" s="13"/>
      <c r="CT814" s="13"/>
      <c r="DB814" s="13"/>
      <c r="DD814" s="13"/>
      <c r="DE814" s="13"/>
      <c r="DH814" s="13"/>
      <c r="DI814" s="13"/>
      <c r="DJ814" s="13"/>
    </row>
    <row r="815" spans="96:114" x14ac:dyDescent="0.2">
      <c r="CR815" s="13"/>
      <c r="CS815" s="13"/>
      <c r="CT815" s="13"/>
      <c r="DB815" s="13"/>
      <c r="DD815" s="13"/>
      <c r="DE815" s="13"/>
      <c r="DH815" s="13"/>
      <c r="DI815" s="13"/>
      <c r="DJ815" s="13"/>
    </row>
    <row r="816" spans="96:114" x14ac:dyDescent="0.2">
      <c r="CR816" s="13"/>
      <c r="CS816" s="13"/>
      <c r="CT816" s="13"/>
      <c r="DB816" s="13"/>
      <c r="DD816" s="13"/>
      <c r="DE816" s="13"/>
      <c r="DH816" s="13"/>
      <c r="DI816" s="13"/>
      <c r="DJ816" s="13"/>
    </row>
    <row r="817" spans="96:114" x14ac:dyDescent="0.2">
      <c r="CR817" s="13"/>
      <c r="CS817" s="13"/>
      <c r="CT817" s="13"/>
      <c r="DB817" s="13"/>
      <c r="DD817" s="13"/>
      <c r="DE817" s="13"/>
      <c r="DH817" s="13"/>
      <c r="DI817" s="13"/>
      <c r="DJ817" s="13"/>
    </row>
    <row r="818" spans="96:114" x14ac:dyDescent="0.2">
      <c r="CR818" s="13"/>
      <c r="CS818" s="13"/>
      <c r="CT818" s="13"/>
      <c r="DB818" s="13"/>
      <c r="DD818" s="13"/>
      <c r="DE818" s="13"/>
      <c r="DH818" s="13"/>
      <c r="DI818" s="13"/>
      <c r="DJ818" s="13"/>
    </row>
    <row r="819" spans="96:114" x14ac:dyDescent="0.2">
      <c r="CR819" s="13"/>
      <c r="CS819" s="13"/>
      <c r="CT819" s="13"/>
      <c r="DB819" s="13"/>
      <c r="DD819" s="13"/>
      <c r="DE819" s="13"/>
      <c r="DH819" s="13"/>
      <c r="DI819" s="13"/>
      <c r="DJ819" s="13"/>
    </row>
    <row r="820" spans="96:114" x14ac:dyDescent="0.2">
      <c r="CR820" s="13"/>
      <c r="CS820" s="13"/>
      <c r="CT820" s="13"/>
      <c r="DB820" s="13"/>
      <c r="DD820" s="13"/>
      <c r="DE820" s="13"/>
      <c r="DH820" s="13"/>
      <c r="DI820" s="13"/>
      <c r="DJ820" s="13"/>
    </row>
    <row r="821" spans="96:114" x14ac:dyDescent="0.2">
      <c r="CR821" s="13"/>
      <c r="CS821" s="13"/>
      <c r="CT821" s="13"/>
      <c r="DB821" s="13"/>
      <c r="DD821" s="13"/>
      <c r="DE821" s="13"/>
      <c r="DH821" s="13"/>
      <c r="DI821" s="13"/>
      <c r="DJ821" s="13"/>
    </row>
    <row r="822" spans="96:114" x14ac:dyDescent="0.2">
      <c r="CR822" s="13"/>
      <c r="CS822" s="13"/>
      <c r="CT822" s="13"/>
      <c r="DB822" s="13"/>
      <c r="DD822" s="13"/>
      <c r="DE822" s="13"/>
      <c r="DH822" s="13"/>
      <c r="DI822" s="13"/>
      <c r="DJ822" s="13"/>
    </row>
    <row r="823" spans="96:114" x14ac:dyDescent="0.2">
      <c r="CR823" s="13"/>
      <c r="CS823" s="13"/>
      <c r="CT823" s="13"/>
      <c r="DB823" s="13"/>
      <c r="DD823" s="13"/>
      <c r="DE823" s="13"/>
      <c r="DH823" s="13"/>
      <c r="DI823" s="13"/>
      <c r="DJ823" s="13"/>
    </row>
    <row r="824" spans="96:114" x14ac:dyDescent="0.2">
      <c r="CR824" s="13"/>
      <c r="CS824" s="13"/>
      <c r="CT824" s="13"/>
      <c r="DB824" s="13"/>
      <c r="DD824" s="13"/>
      <c r="DE824" s="13"/>
      <c r="DH824" s="13"/>
      <c r="DI824" s="13"/>
      <c r="DJ824" s="13"/>
    </row>
    <row r="825" spans="96:114" x14ac:dyDescent="0.2">
      <c r="CR825" s="13"/>
      <c r="CS825" s="13"/>
      <c r="CT825" s="13"/>
      <c r="DB825" s="13"/>
      <c r="DD825" s="13"/>
      <c r="DE825" s="13"/>
      <c r="DH825" s="13"/>
      <c r="DI825" s="13"/>
      <c r="DJ825" s="13"/>
    </row>
    <row r="826" spans="96:114" x14ac:dyDescent="0.2">
      <c r="CR826" s="13"/>
      <c r="CS826" s="13"/>
      <c r="CT826" s="13"/>
      <c r="DB826" s="13"/>
      <c r="DD826" s="13"/>
      <c r="DE826" s="13"/>
      <c r="DH826" s="13"/>
      <c r="DI826" s="13"/>
      <c r="DJ826" s="13"/>
    </row>
    <row r="827" spans="96:114" x14ac:dyDescent="0.2">
      <c r="CR827" s="13"/>
      <c r="CS827" s="13"/>
      <c r="CT827" s="13"/>
      <c r="DB827" s="13"/>
      <c r="DD827" s="13"/>
      <c r="DE827" s="13"/>
      <c r="DH827" s="13"/>
      <c r="DI827" s="13"/>
      <c r="DJ827" s="13"/>
    </row>
    <row r="828" spans="96:114" x14ac:dyDescent="0.2">
      <c r="CR828" s="13"/>
      <c r="CS828" s="13"/>
      <c r="CT828" s="13"/>
      <c r="DB828" s="13"/>
      <c r="DD828" s="13"/>
      <c r="DE828" s="13"/>
      <c r="DH828" s="13"/>
      <c r="DI828" s="13"/>
      <c r="DJ828" s="13"/>
    </row>
    <row r="829" spans="96:114" x14ac:dyDescent="0.2">
      <c r="CR829" s="13"/>
      <c r="CS829" s="13"/>
      <c r="CT829" s="13"/>
      <c r="DB829" s="13"/>
      <c r="DD829" s="13"/>
      <c r="DE829" s="13"/>
      <c r="DH829" s="13"/>
      <c r="DI829" s="13"/>
      <c r="DJ829" s="13"/>
    </row>
    <row r="830" spans="96:114" x14ac:dyDescent="0.2">
      <c r="CR830" s="13"/>
      <c r="CS830" s="13"/>
      <c r="CT830" s="13"/>
      <c r="DB830" s="13"/>
      <c r="DD830" s="13"/>
      <c r="DE830" s="13"/>
      <c r="DH830" s="13"/>
      <c r="DI830" s="13"/>
      <c r="DJ830" s="13"/>
    </row>
    <row r="831" spans="96:114" x14ac:dyDescent="0.2">
      <c r="CR831" s="13"/>
      <c r="CS831" s="13"/>
      <c r="CT831" s="13"/>
      <c r="DB831" s="13"/>
      <c r="DD831" s="13"/>
      <c r="DE831" s="13"/>
      <c r="DH831" s="13"/>
      <c r="DI831" s="13"/>
      <c r="DJ831" s="13"/>
    </row>
    <row r="832" spans="96:114" x14ac:dyDescent="0.2">
      <c r="CR832" s="13"/>
      <c r="CS832" s="13"/>
      <c r="CT832" s="13"/>
      <c r="DB832" s="13"/>
      <c r="DD832" s="13"/>
      <c r="DE832" s="13"/>
      <c r="DH832" s="13"/>
      <c r="DI832" s="13"/>
      <c r="DJ832" s="13"/>
    </row>
    <row r="833" spans="96:114" x14ac:dyDescent="0.2">
      <c r="CR833" s="13"/>
      <c r="CS833" s="13"/>
      <c r="CT833" s="13"/>
      <c r="DB833" s="13"/>
      <c r="DD833" s="13"/>
      <c r="DE833" s="13"/>
      <c r="DH833" s="13"/>
      <c r="DI833" s="13"/>
      <c r="DJ833" s="13"/>
    </row>
    <row r="834" spans="96:114" x14ac:dyDescent="0.2">
      <c r="CR834" s="13"/>
      <c r="CS834" s="13"/>
      <c r="CT834" s="13"/>
      <c r="DB834" s="13"/>
      <c r="DD834" s="13"/>
      <c r="DE834" s="13"/>
      <c r="DH834" s="13"/>
      <c r="DI834" s="13"/>
      <c r="DJ834" s="13"/>
    </row>
    <row r="835" spans="96:114" x14ac:dyDescent="0.2">
      <c r="CR835" s="13"/>
      <c r="CS835" s="13"/>
      <c r="CT835" s="13"/>
      <c r="DB835" s="13"/>
      <c r="DD835" s="13"/>
      <c r="DE835" s="13"/>
      <c r="DH835" s="13"/>
      <c r="DI835" s="13"/>
      <c r="DJ835" s="13"/>
    </row>
    <row r="836" spans="96:114" x14ac:dyDescent="0.2">
      <c r="CR836" s="13"/>
      <c r="CS836" s="13"/>
      <c r="CT836" s="13"/>
      <c r="DB836" s="13"/>
      <c r="DD836" s="13"/>
      <c r="DE836" s="13"/>
      <c r="DH836" s="13"/>
      <c r="DI836" s="13"/>
      <c r="DJ836" s="13"/>
    </row>
    <row r="837" spans="96:114" x14ac:dyDescent="0.2">
      <c r="CR837" s="13"/>
      <c r="CS837" s="13"/>
      <c r="CT837" s="13"/>
      <c r="DB837" s="13"/>
      <c r="DD837" s="13"/>
      <c r="DE837" s="13"/>
      <c r="DH837" s="13"/>
      <c r="DI837" s="13"/>
      <c r="DJ837" s="13"/>
    </row>
    <row r="838" spans="96:114" x14ac:dyDescent="0.2">
      <c r="CR838" s="13"/>
      <c r="CS838" s="13"/>
      <c r="CT838" s="13"/>
      <c r="DB838" s="13"/>
      <c r="DD838" s="13"/>
      <c r="DE838" s="13"/>
      <c r="DH838" s="13"/>
      <c r="DI838" s="13"/>
      <c r="DJ838" s="13"/>
    </row>
    <row r="839" spans="96:114" x14ac:dyDescent="0.2">
      <c r="CR839" s="13"/>
      <c r="CS839" s="13"/>
      <c r="CT839" s="13"/>
      <c r="DB839" s="13"/>
      <c r="DD839" s="13"/>
      <c r="DE839" s="13"/>
      <c r="DH839" s="13"/>
      <c r="DI839" s="13"/>
      <c r="DJ839" s="13"/>
    </row>
    <row r="840" spans="96:114" x14ac:dyDescent="0.2">
      <c r="CR840" s="13"/>
      <c r="CS840" s="13"/>
      <c r="CT840" s="13"/>
      <c r="DB840" s="13"/>
      <c r="DD840" s="13"/>
      <c r="DE840" s="13"/>
      <c r="DH840" s="13"/>
      <c r="DI840" s="13"/>
      <c r="DJ840" s="13"/>
    </row>
    <row r="841" spans="96:114" x14ac:dyDescent="0.2">
      <c r="CR841" s="13"/>
      <c r="CS841" s="13"/>
      <c r="CT841" s="13"/>
      <c r="DB841" s="13"/>
      <c r="DD841" s="13"/>
      <c r="DE841" s="13"/>
      <c r="DH841" s="13"/>
      <c r="DI841" s="13"/>
      <c r="DJ841" s="13"/>
    </row>
    <row r="842" spans="96:114" x14ac:dyDescent="0.2">
      <c r="CR842" s="13"/>
      <c r="CS842" s="13"/>
      <c r="CT842" s="13"/>
      <c r="DB842" s="13"/>
      <c r="DD842" s="13"/>
      <c r="DE842" s="13"/>
      <c r="DH842" s="13"/>
      <c r="DI842" s="13"/>
      <c r="DJ842" s="13"/>
    </row>
    <row r="843" spans="96:114" x14ac:dyDescent="0.2">
      <c r="CR843" s="13"/>
      <c r="CS843" s="13"/>
      <c r="CT843" s="13"/>
      <c r="DB843" s="13"/>
      <c r="DD843" s="13"/>
      <c r="DE843" s="13"/>
      <c r="DH843" s="13"/>
      <c r="DI843" s="13"/>
      <c r="DJ843" s="13"/>
    </row>
    <row r="844" spans="96:114" x14ac:dyDescent="0.2">
      <c r="CR844" s="13"/>
      <c r="CS844" s="13"/>
      <c r="CT844" s="13"/>
      <c r="DB844" s="13"/>
      <c r="DD844" s="13"/>
      <c r="DE844" s="13"/>
      <c r="DH844" s="13"/>
      <c r="DI844" s="13"/>
      <c r="DJ844" s="13"/>
    </row>
    <row r="845" spans="96:114" x14ac:dyDescent="0.2">
      <c r="CR845" s="13"/>
      <c r="CS845" s="13"/>
      <c r="CT845" s="13"/>
      <c r="DB845" s="13"/>
      <c r="DD845" s="13"/>
      <c r="DE845" s="13"/>
      <c r="DH845" s="13"/>
      <c r="DI845" s="13"/>
      <c r="DJ845" s="13"/>
    </row>
    <row r="846" spans="96:114" x14ac:dyDescent="0.2">
      <c r="CR846" s="13"/>
      <c r="CS846" s="13"/>
      <c r="CT846" s="13"/>
      <c r="DB846" s="13"/>
      <c r="DD846" s="13"/>
      <c r="DE846" s="13"/>
      <c r="DH846" s="13"/>
      <c r="DI846" s="13"/>
      <c r="DJ846" s="13"/>
    </row>
    <row r="847" spans="96:114" x14ac:dyDescent="0.2">
      <c r="CR847" s="13"/>
      <c r="CS847" s="13"/>
      <c r="CT847" s="13"/>
      <c r="DB847" s="13"/>
      <c r="DD847" s="13"/>
      <c r="DE847" s="13"/>
      <c r="DH847" s="13"/>
      <c r="DI847" s="13"/>
      <c r="DJ847" s="13"/>
    </row>
    <row r="848" spans="96:114" x14ac:dyDescent="0.2">
      <c r="CR848" s="13"/>
      <c r="CS848" s="13"/>
      <c r="CT848" s="13"/>
      <c r="DB848" s="13"/>
      <c r="DD848" s="13"/>
      <c r="DE848" s="13"/>
      <c r="DH848" s="13"/>
      <c r="DI848" s="13"/>
      <c r="DJ848" s="13"/>
    </row>
    <row r="849" spans="96:114" x14ac:dyDescent="0.2">
      <c r="CR849" s="13"/>
      <c r="CS849" s="13"/>
      <c r="CT849" s="13"/>
      <c r="DB849" s="13"/>
      <c r="DD849" s="13"/>
      <c r="DE849" s="13"/>
      <c r="DH849" s="13"/>
      <c r="DI849" s="13"/>
      <c r="DJ849" s="13"/>
    </row>
    <row r="850" spans="96:114" x14ac:dyDescent="0.2">
      <c r="CR850" s="13"/>
      <c r="CS850" s="13"/>
      <c r="CT850" s="13"/>
      <c r="DB850" s="13"/>
      <c r="DD850" s="13"/>
      <c r="DE850" s="13"/>
      <c r="DH850" s="13"/>
      <c r="DI850" s="13"/>
      <c r="DJ850" s="13"/>
    </row>
    <row r="851" spans="96:114" x14ac:dyDescent="0.2">
      <c r="CR851" s="13"/>
      <c r="CS851" s="13"/>
      <c r="CT851" s="13"/>
      <c r="DB851" s="13"/>
      <c r="DD851" s="13"/>
      <c r="DE851" s="13"/>
      <c r="DH851" s="13"/>
      <c r="DI851" s="13"/>
      <c r="DJ851" s="13"/>
    </row>
    <row r="852" spans="96:114" x14ac:dyDescent="0.2">
      <c r="CR852" s="13"/>
      <c r="CS852" s="13"/>
      <c r="CT852" s="13"/>
      <c r="DB852" s="13"/>
      <c r="DD852" s="13"/>
      <c r="DE852" s="13"/>
      <c r="DH852" s="13"/>
      <c r="DI852" s="13"/>
      <c r="DJ852" s="13"/>
    </row>
    <row r="853" spans="96:114" x14ac:dyDescent="0.2">
      <c r="CR853" s="13"/>
      <c r="CS853" s="13"/>
      <c r="CT853" s="13"/>
      <c r="DB853" s="13"/>
      <c r="DD853" s="13"/>
      <c r="DE853" s="13"/>
      <c r="DH853" s="13"/>
      <c r="DI853" s="13"/>
      <c r="DJ853" s="13"/>
    </row>
    <row r="854" spans="96:114" x14ac:dyDescent="0.2">
      <c r="CR854" s="13"/>
      <c r="CS854" s="13"/>
      <c r="CT854" s="13"/>
      <c r="DB854" s="13"/>
      <c r="DD854" s="13"/>
      <c r="DE854" s="13"/>
      <c r="DH854" s="13"/>
      <c r="DI854" s="13"/>
      <c r="DJ854" s="13"/>
    </row>
    <row r="855" spans="96:114" x14ac:dyDescent="0.2">
      <c r="CR855" s="13"/>
      <c r="CS855" s="13"/>
      <c r="CT855" s="13"/>
      <c r="DB855" s="13"/>
      <c r="DD855" s="13"/>
      <c r="DE855" s="13"/>
      <c r="DH855" s="13"/>
      <c r="DI855" s="13"/>
      <c r="DJ855" s="13"/>
    </row>
    <row r="856" spans="96:114" x14ac:dyDescent="0.2">
      <c r="CR856" s="13"/>
      <c r="CS856" s="13"/>
      <c r="CT856" s="13"/>
      <c r="DB856" s="13"/>
      <c r="DD856" s="13"/>
      <c r="DE856" s="13"/>
      <c r="DH856" s="13"/>
      <c r="DI856" s="13"/>
      <c r="DJ856" s="13"/>
    </row>
    <row r="857" spans="96:114" x14ac:dyDescent="0.2">
      <c r="CR857" s="13"/>
      <c r="CS857" s="13"/>
      <c r="CT857" s="13"/>
      <c r="DB857" s="13"/>
      <c r="DD857" s="13"/>
      <c r="DE857" s="13"/>
      <c r="DH857" s="13"/>
      <c r="DI857" s="13"/>
      <c r="DJ857" s="13"/>
    </row>
    <row r="858" spans="96:114" x14ac:dyDescent="0.2">
      <c r="CR858" s="13"/>
      <c r="CS858" s="13"/>
      <c r="CT858" s="13"/>
      <c r="DB858" s="13"/>
      <c r="DD858" s="13"/>
      <c r="DE858" s="13"/>
      <c r="DH858" s="13"/>
      <c r="DI858" s="13"/>
      <c r="DJ858" s="13"/>
    </row>
    <row r="859" spans="96:114" x14ac:dyDescent="0.2">
      <c r="CR859" s="13"/>
      <c r="CS859" s="13"/>
      <c r="CT859" s="13"/>
      <c r="DB859" s="13"/>
      <c r="DD859" s="13"/>
      <c r="DE859" s="13"/>
      <c r="DH859" s="13"/>
      <c r="DI859" s="13"/>
      <c r="DJ859" s="13"/>
    </row>
    <row r="860" spans="96:114" x14ac:dyDescent="0.2">
      <c r="CR860" s="13"/>
      <c r="CS860" s="13"/>
      <c r="CT860" s="13"/>
      <c r="DB860" s="13"/>
      <c r="DD860" s="13"/>
      <c r="DE860" s="13"/>
      <c r="DH860" s="13"/>
      <c r="DI860" s="13"/>
      <c r="DJ860" s="13"/>
    </row>
    <row r="861" spans="96:114" x14ac:dyDescent="0.2">
      <c r="CR861" s="13"/>
      <c r="CS861" s="13"/>
      <c r="CT861" s="13"/>
      <c r="DB861" s="13"/>
      <c r="DD861" s="13"/>
      <c r="DE861" s="13"/>
      <c r="DH861" s="13"/>
      <c r="DI861" s="13"/>
      <c r="DJ861" s="13"/>
    </row>
    <row r="862" spans="96:114" x14ac:dyDescent="0.2">
      <c r="CR862" s="13"/>
      <c r="CS862" s="13"/>
      <c r="CT862" s="13"/>
      <c r="DB862" s="13"/>
      <c r="DD862" s="13"/>
      <c r="DE862" s="13"/>
      <c r="DH862" s="13"/>
      <c r="DI862" s="13"/>
      <c r="DJ862" s="13"/>
    </row>
    <row r="863" spans="96:114" x14ac:dyDescent="0.2">
      <c r="CR863" s="13"/>
      <c r="CS863" s="13"/>
      <c r="CT863" s="13"/>
      <c r="DB863" s="13"/>
      <c r="DD863" s="13"/>
      <c r="DE863" s="13"/>
      <c r="DH863" s="13"/>
      <c r="DI863" s="13"/>
      <c r="DJ863" s="13"/>
    </row>
    <row r="864" spans="96:114" x14ac:dyDescent="0.2">
      <c r="CR864" s="13"/>
      <c r="CS864" s="13"/>
      <c r="CT864" s="13"/>
      <c r="DB864" s="13"/>
      <c r="DD864" s="13"/>
      <c r="DE864" s="13"/>
      <c r="DH864" s="13"/>
      <c r="DI864" s="13"/>
      <c r="DJ864" s="13"/>
    </row>
    <row r="865" spans="96:114" x14ac:dyDescent="0.2">
      <c r="CR865" s="13"/>
      <c r="CS865" s="13"/>
      <c r="CT865" s="13"/>
      <c r="DB865" s="13"/>
      <c r="DD865" s="13"/>
      <c r="DE865" s="13"/>
      <c r="DH865" s="13"/>
      <c r="DI865" s="13"/>
      <c r="DJ865" s="13"/>
    </row>
    <row r="866" spans="96:114" x14ac:dyDescent="0.2">
      <c r="CR866" s="13"/>
      <c r="CS866" s="13"/>
      <c r="CT866" s="13"/>
      <c r="DB866" s="13"/>
      <c r="DD866" s="13"/>
      <c r="DE866" s="13"/>
      <c r="DH866" s="13"/>
      <c r="DI866" s="13"/>
      <c r="DJ866" s="13"/>
    </row>
    <row r="867" spans="96:114" x14ac:dyDescent="0.2">
      <c r="CR867" s="13"/>
      <c r="CS867" s="13"/>
      <c r="CT867" s="13"/>
      <c r="DB867" s="13"/>
      <c r="DD867" s="13"/>
      <c r="DE867" s="13"/>
      <c r="DH867" s="13"/>
      <c r="DI867" s="13"/>
      <c r="DJ867" s="13"/>
    </row>
    <row r="868" spans="96:114" x14ac:dyDescent="0.2">
      <c r="CR868" s="13"/>
      <c r="CS868" s="13"/>
      <c r="CT868" s="13"/>
      <c r="DB868" s="13"/>
      <c r="DD868" s="13"/>
      <c r="DE868" s="13"/>
      <c r="DH868" s="13"/>
      <c r="DI868" s="13"/>
      <c r="DJ868" s="13"/>
    </row>
    <row r="869" spans="96:114" x14ac:dyDescent="0.2">
      <c r="CR869" s="13"/>
      <c r="CS869" s="13"/>
      <c r="CT869" s="13"/>
      <c r="DB869" s="13"/>
      <c r="DD869" s="13"/>
      <c r="DE869" s="13"/>
      <c r="DH869" s="13"/>
      <c r="DI869" s="13"/>
      <c r="DJ869" s="13"/>
    </row>
    <row r="870" spans="96:114" x14ac:dyDescent="0.2">
      <c r="CR870" s="13"/>
      <c r="CS870" s="13"/>
      <c r="CT870" s="13"/>
      <c r="DB870" s="13"/>
      <c r="DD870" s="13"/>
      <c r="DE870" s="13"/>
      <c r="DH870" s="13"/>
      <c r="DI870" s="13"/>
      <c r="DJ870" s="13"/>
    </row>
    <row r="871" spans="96:114" x14ac:dyDescent="0.2">
      <c r="CR871" s="13"/>
      <c r="CS871" s="13"/>
      <c r="CT871" s="13"/>
      <c r="DB871" s="13"/>
      <c r="DD871" s="13"/>
      <c r="DE871" s="13"/>
      <c r="DH871" s="13"/>
      <c r="DI871" s="13"/>
      <c r="DJ871" s="13"/>
    </row>
    <row r="872" spans="96:114" x14ac:dyDescent="0.2">
      <c r="CR872" s="13"/>
      <c r="CS872" s="13"/>
      <c r="CT872" s="13"/>
      <c r="DB872" s="13"/>
      <c r="DD872" s="13"/>
      <c r="DE872" s="13"/>
      <c r="DH872" s="13"/>
      <c r="DI872" s="13"/>
      <c r="DJ872" s="13"/>
    </row>
    <row r="873" spans="96:114" x14ac:dyDescent="0.2">
      <c r="CR873" s="13"/>
      <c r="CS873" s="13"/>
      <c r="CT873" s="13"/>
      <c r="DB873" s="13"/>
      <c r="DD873" s="13"/>
      <c r="DE873" s="13"/>
      <c r="DH873" s="13"/>
      <c r="DI873" s="13"/>
      <c r="DJ873" s="13"/>
    </row>
    <row r="874" spans="96:114" x14ac:dyDescent="0.2">
      <c r="CR874" s="13"/>
      <c r="CS874" s="13"/>
      <c r="CT874" s="13"/>
      <c r="DB874" s="13"/>
      <c r="DD874" s="13"/>
      <c r="DE874" s="13"/>
      <c r="DH874" s="13"/>
      <c r="DI874" s="13"/>
      <c r="DJ874" s="13"/>
    </row>
    <row r="875" spans="96:114" x14ac:dyDescent="0.2">
      <c r="CR875" s="13"/>
      <c r="CS875" s="13"/>
      <c r="CT875" s="13"/>
      <c r="DB875" s="13"/>
      <c r="DD875" s="13"/>
      <c r="DE875" s="13"/>
      <c r="DH875" s="13"/>
      <c r="DI875" s="13"/>
      <c r="DJ875" s="13"/>
    </row>
    <row r="876" spans="96:114" x14ac:dyDescent="0.2">
      <c r="CR876" s="13"/>
      <c r="CS876" s="13"/>
      <c r="CT876" s="13"/>
      <c r="DB876" s="13"/>
      <c r="DD876" s="13"/>
      <c r="DE876" s="13"/>
      <c r="DH876" s="13"/>
      <c r="DI876" s="13"/>
      <c r="DJ876" s="13"/>
    </row>
    <row r="877" spans="96:114" x14ac:dyDescent="0.2">
      <c r="CR877" s="13"/>
      <c r="CS877" s="13"/>
      <c r="CT877" s="13"/>
      <c r="DB877" s="13"/>
      <c r="DD877" s="13"/>
      <c r="DE877" s="13"/>
      <c r="DH877" s="13"/>
      <c r="DI877" s="13"/>
      <c r="DJ877" s="13"/>
    </row>
    <row r="878" spans="96:114" x14ac:dyDescent="0.2">
      <c r="CR878" s="13"/>
      <c r="CS878" s="13"/>
      <c r="CT878" s="13"/>
      <c r="DB878" s="13"/>
      <c r="DD878" s="13"/>
      <c r="DE878" s="13"/>
      <c r="DH878" s="13"/>
      <c r="DI878" s="13"/>
      <c r="DJ878" s="13"/>
    </row>
    <row r="879" spans="96:114" x14ac:dyDescent="0.2">
      <c r="CR879" s="13"/>
      <c r="CS879" s="13"/>
      <c r="CT879" s="13"/>
      <c r="DB879" s="13"/>
      <c r="DD879" s="13"/>
      <c r="DE879" s="13"/>
      <c r="DH879" s="13"/>
      <c r="DI879" s="13"/>
      <c r="DJ879" s="13"/>
    </row>
    <row r="880" spans="96:114" x14ac:dyDescent="0.2">
      <c r="CR880" s="13"/>
      <c r="CS880" s="13"/>
      <c r="CT880" s="13"/>
      <c r="DB880" s="13"/>
      <c r="DD880" s="13"/>
      <c r="DE880" s="13"/>
      <c r="DH880" s="13"/>
      <c r="DI880" s="13"/>
      <c r="DJ880" s="13"/>
    </row>
    <row r="881" spans="96:114" x14ac:dyDescent="0.2">
      <c r="CR881" s="13"/>
      <c r="CS881" s="13"/>
      <c r="CT881" s="13"/>
      <c r="DB881" s="13"/>
      <c r="DD881" s="13"/>
      <c r="DE881" s="13"/>
      <c r="DH881" s="13"/>
      <c r="DI881" s="13"/>
      <c r="DJ881" s="13"/>
    </row>
    <row r="882" spans="96:114" x14ac:dyDescent="0.2">
      <c r="CR882" s="13"/>
      <c r="CS882" s="13"/>
      <c r="CT882" s="13"/>
      <c r="DB882" s="13"/>
      <c r="DD882" s="13"/>
      <c r="DE882" s="13"/>
      <c r="DH882" s="13"/>
      <c r="DI882" s="13"/>
      <c r="DJ882" s="13"/>
    </row>
    <row r="883" spans="96:114" x14ac:dyDescent="0.2">
      <c r="CR883" s="13"/>
      <c r="CS883" s="13"/>
      <c r="CT883" s="13"/>
      <c r="DB883" s="13"/>
      <c r="DD883" s="13"/>
      <c r="DE883" s="13"/>
      <c r="DH883" s="13"/>
      <c r="DI883" s="13"/>
      <c r="DJ883" s="13"/>
    </row>
    <row r="884" spans="96:114" x14ac:dyDescent="0.2">
      <c r="CR884" s="13"/>
      <c r="CS884" s="13"/>
      <c r="CT884" s="13"/>
      <c r="DB884" s="13"/>
      <c r="DD884" s="13"/>
      <c r="DE884" s="13"/>
      <c r="DH884" s="13"/>
      <c r="DI884" s="13"/>
      <c r="DJ884" s="13"/>
    </row>
    <row r="885" spans="96:114" x14ac:dyDescent="0.2">
      <c r="CR885" s="13"/>
      <c r="CS885" s="13"/>
      <c r="CT885" s="13"/>
      <c r="DB885" s="13"/>
      <c r="DD885" s="13"/>
      <c r="DE885" s="13"/>
      <c r="DH885" s="13"/>
      <c r="DI885" s="13"/>
      <c r="DJ885" s="13"/>
    </row>
    <row r="886" spans="96:114" x14ac:dyDescent="0.2">
      <c r="CR886" s="13"/>
      <c r="CS886" s="13"/>
      <c r="CT886" s="13"/>
      <c r="DB886" s="13"/>
      <c r="DD886" s="13"/>
      <c r="DE886" s="13"/>
      <c r="DH886" s="13"/>
      <c r="DI886" s="13"/>
      <c r="DJ886" s="13"/>
    </row>
    <row r="887" spans="96:114" x14ac:dyDescent="0.2">
      <c r="CR887" s="13"/>
      <c r="CS887" s="13"/>
      <c r="CT887" s="13"/>
      <c r="DB887" s="13"/>
      <c r="DD887" s="13"/>
      <c r="DE887" s="13"/>
      <c r="DH887" s="13"/>
      <c r="DI887" s="13"/>
      <c r="DJ887" s="13"/>
    </row>
    <row r="888" spans="96:114" x14ac:dyDescent="0.2">
      <c r="CR888" s="13"/>
      <c r="CS888" s="13"/>
      <c r="CT888" s="13"/>
      <c r="DB888" s="13"/>
      <c r="DD888" s="13"/>
      <c r="DE888" s="13"/>
      <c r="DH888" s="13"/>
      <c r="DI888" s="13"/>
      <c r="DJ888" s="13"/>
    </row>
    <row r="889" spans="96:114" x14ac:dyDescent="0.2">
      <c r="CR889" s="13"/>
      <c r="CS889" s="13"/>
      <c r="CT889" s="13"/>
      <c r="DB889" s="13"/>
      <c r="DD889" s="13"/>
      <c r="DE889" s="13"/>
      <c r="DH889" s="13"/>
      <c r="DI889" s="13"/>
      <c r="DJ889" s="13"/>
    </row>
    <row r="890" spans="96:114" x14ac:dyDescent="0.2">
      <c r="CR890" s="13"/>
      <c r="CS890" s="13"/>
      <c r="CT890" s="13"/>
      <c r="DB890" s="13"/>
      <c r="DD890" s="13"/>
      <c r="DE890" s="13"/>
      <c r="DH890" s="13"/>
      <c r="DI890" s="13"/>
      <c r="DJ890" s="13"/>
    </row>
    <row r="891" spans="96:114" x14ac:dyDescent="0.2">
      <c r="CR891" s="13"/>
      <c r="CS891" s="13"/>
      <c r="CT891" s="13"/>
      <c r="DB891" s="13"/>
      <c r="DD891" s="13"/>
      <c r="DE891" s="13"/>
      <c r="DH891" s="13"/>
      <c r="DI891" s="13"/>
      <c r="DJ891" s="13"/>
    </row>
    <row r="892" spans="96:114" x14ac:dyDescent="0.2">
      <c r="CR892" s="13"/>
      <c r="CS892" s="13"/>
      <c r="CT892" s="13"/>
      <c r="DB892" s="13"/>
      <c r="DD892" s="13"/>
      <c r="DE892" s="13"/>
      <c r="DH892" s="13"/>
      <c r="DI892" s="13"/>
      <c r="DJ892" s="13"/>
    </row>
    <row r="893" spans="96:114" x14ac:dyDescent="0.2">
      <c r="CR893" s="13"/>
      <c r="CS893" s="13"/>
      <c r="CT893" s="13"/>
      <c r="DB893" s="13"/>
      <c r="DD893" s="13"/>
      <c r="DE893" s="13"/>
      <c r="DH893" s="13"/>
      <c r="DI893" s="13"/>
      <c r="DJ893" s="13"/>
    </row>
    <row r="894" spans="96:114" x14ac:dyDescent="0.2">
      <c r="CR894" s="13"/>
      <c r="CS894" s="13"/>
      <c r="CT894" s="13"/>
      <c r="DB894" s="13"/>
      <c r="DD894" s="13"/>
      <c r="DE894" s="13"/>
      <c r="DH894" s="13"/>
      <c r="DI894" s="13"/>
      <c r="DJ894" s="13"/>
    </row>
    <row r="895" spans="96:114" x14ac:dyDescent="0.2">
      <c r="CR895" s="13"/>
      <c r="CS895" s="13"/>
      <c r="CT895" s="13"/>
      <c r="DB895" s="13"/>
      <c r="DD895" s="13"/>
      <c r="DE895" s="13"/>
      <c r="DH895" s="13"/>
      <c r="DI895" s="13"/>
      <c r="DJ895" s="13"/>
    </row>
    <row r="896" spans="96:114" x14ac:dyDescent="0.2">
      <c r="CR896" s="13"/>
      <c r="CS896" s="13"/>
      <c r="CT896" s="13"/>
      <c r="DB896" s="13"/>
      <c r="DD896" s="13"/>
      <c r="DE896" s="13"/>
      <c r="DH896" s="13"/>
      <c r="DI896" s="13"/>
      <c r="DJ896" s="13"/>
    </row>
    <row r="897" spans="96:114" x14ac:dyDescent="0.2">
      <c r="CR897" s="13"/>
      <c r="CS897" s="13"/>
      <c r="CT897" s="13"/>
      <c r="DB897" s="13"/>
      <c r="DD897" s="13"/>
      <c r="DE897" s="13"/>
      <c r="DH897" s="13"/>
      <c r="DI897" s="13"/>
      <c r="DJ897" s="13"/>
    </row>
    <row r="898" spans="96:114" x14ac:dyDescent="0.2">
      <c r="CR898" s="13"/>
      <c r="CS898" s="13"/>
      <c r="CT898" s="13"/>
      <c r="DB898" s="13"/>
      <c r="DD898" s="13"/>
      <c r="DE898" s="13"/>
      <c r="DH898" s="13"/>
      <c r="DI898" s="13"/>
      <c r="DJ898" s="13"/>
    </row>
    <row r="899" spans="96:114" x14ac:dyDescent="0.2">
      <c r="CR899" s="13"/>
      <c r="CS899" s="13"/>
      <c r="CT899" s="13"/>
      <c r="DB899" s="13"/>
      <c r="DD899" s="13"/>
      <c r="DE899" s="13"/>
      <c r="DH899" s="13"/>
      <c r="DI899" s="13"/>
      <c r="DJ899" s="13"/>
    </row>
    <row r="900" spans="96:114" x14ac:dyDescent="0.2">
      <c r="CR900" s="13"/>
      <c r="CS900" s="13"/>
      <c r="CT900" s="13"/>
      <c r="DB900" s="13"/>
      <c r="DD900" s="13"/>
      <c r="DE900" s="13"/>
      <c r="DH900" s="13"/>
      <c r="DI900" s="13"/>
      <c r="DJ900" s="13"/>
    </row>
    <row r="901" spans="96:114" x14ac:dyDescent="0.2">
      <c r="CR901" s="13"/>
      <c r="CS901" s="13"/>
      <c r="CT901" s="13"/>
      <c r="DB901" s="13"/>
      <c r="DD901" s="13"/>
      <c r="DE901" s="13"/>
      <c r="DH901" s="13"/>
      <c r="DI901" s="13"/>
      <c r="DJ901" s="13"/>
    </row>
    <row r="902" spans="96:114" x14ac:dyDescent="0.2">
      <c r="CR902" s="13"/>
      <c r="CS902" s="13"/>
      <c r="CT902" s="13"/>
      <c r="DB902" s="13"/>
      <c r="DD902" s="13"/>
      <c r="DE902" s="13"/>
      <c r="DH902" s="13"/>
      <c r="DI902" s="13"/>
      <c r="DJ902" s="13"/>
    </row>
    <row r="903" spans="96:114" x14ac:dyDescent="0.2">
      <c r="CR903" s="13"/>
      <c r="CS903" s="13"/>
      <c r="CT903" s="13"/>
      <c r="DB903" s="13"/>
      <c r="DD903" s="13"/>
      <c r="DE903" s="13"/>
      <c r="DH903" s="13"/>
      <c r="DI903" s="13"/>
      <c r="DJ903" s="13"/>
    </row>
    <row r="904" spans="96:114" x14ac:dyDescent="0.2">
      <c r="CR904" s="13"/>
      <c r="CS904" s="13"/>
      <c r="CT904" s="13"/>
      <c r="DB904" s="13"/>
      <c r="DD904" s="13"/>
      <c r="DE904" s="13"/>
      <c r="DH904" s="13"/>
      <c r="DI904" s="13"/>
      <c r="DJ904" s="13"/>
    </row>
    <row r="905" spans="96:114" x14ac:dyDescent="0.2">
      <c r="CR905" s="13"/>
      <c r="CS905" s="13"/>
      <c r="CT905" s="13"/>
      <c r="DB905" s="13"/>
      <c r="DD905" s="13"/>
      <c r="DE905" s="13"/>
      <c r="DH905" s="13"/>
      <c r="DI905" s="13"/>
      <c r="DJ905" s="13"/>
    </row>
    <row r="906" spans="96:114" x14ac:dyDescent="0.2">
      <c r="CR906" s="13"/>
      <c r="CS906" s="13"/>
      <c r="CT906" s="13"/>
      <c r="DB906" s="13"/>
      <c r="DD906" s="13"/>
      <c r="DE906" s="13"/>
      <c r="DH906" s="13"/>
      <c r="DI906" s="13"/>
      <c r="DJ906" s="13"/>
    </row>
    <row r="907" spans="96:114" x14ac:dyDescent="0.2">
      <c r="CR907" s="13"/>
      <c r="CS907" s="13"/>
      <c r="CT907" s="13"/>
      <c r="DB907" s="13"/>
      <c r="DD907" s="13"/>
      <c r="DE907" s="13"/>
      <c r="DH907" s="13"/>
      <c r="DI907" s="13"/>
      <c r="DJ907" s="13"/>
    </row>
    <row r="908" spans="96:114" x14ac:dyDescent="0.2">
      <c r="CR908" s="13"/>
      <c r="CS908" s="13"/>
      <c r="CT908" s="13"/>
      <c r="DB908" s="13"/>
      <c r="DD908" s="13"/>
      <c r="DE908" s="13"/>
      <c r="DH908" s="13"/>
      <c r="DI908" s="13"/>
      <c r="DJ908" s="13"/>
    </row>
    <row r="909" spans="96:114" x14ac:dyDescent="0.2">
      <c r="CR909" s="13"/>
      <c r="CS909" s="13"/>
      <c r="CT909" s="13"/>
      <c r="DB909" s="13"/>
      <c r="DD909" s="13"/>
      <c r="DE909" s="13"/>
      <c r="DH909" s="13"/>
      <c r="DI909" s="13"/>
      <c r="DJ909" s="13"/>
    </row>
    <row r="910" spans="96:114" x14ac:dyDescent="0.2">
      <c r="CR910" s="13"/>
      <c r="CS910" s="13"/>
      <c r="CT910" s="13"/>
      <c r="DB910" s="13"/>
      <c r="DD910" s="13"/>
      <c r="DE910" s="13"/>
      <c r="DH910" s="13"/>
      <c r="DI910" s="13"/>
      <c r="DJ910" s="13"/>
    </row>
    <row r="911" spans="96:114" x14ac:dyDescent="0.2">
      <c r="CR911" s="13"/>
      <c r="CS911" s="13"/>
      <c r="CT911" s="13"/>
      <c r="DB911" s="13"/>
      <c r="DD911" s="13"/>
      <c r="DE911" s="13"/>
      <c r="DH911" s="13"/>
      <c r="DI911" s="13"/>
      <c r="DJ911" s="13"/>
    </row>
    <row r="912" spans="96:114" x14ac:dyDescent="0.2">
      <c r="CR912" s="13"/>
      <c r="CS912" s="13"/>
      <c r="CT912" s="13"/>
      <c r="DB912" s="13"/>
      <c r="DD912" s="13"/>
      <c r="DE912" s="13"/>
      <c r="DH912" s="13"/>
      <c r="DI912" s="13"/>
      <c r="DJ912" s="13"/>
    </row>
    <row r="913" spans="96:114" x14ac:dyDescent="0.2">
      <c r="CR913" s="13"/>
      <c r="CS913" s="13"/>
      <c r="CT913" s="13"/>
      <c r="DB913" s="13"/>
      <c r="DD913" s="13"/>
      <c r="DE913" s="13"/>
      <c r="DH913" s="13"/>
      <c r="DI913" s="13"/>
      <c r="DJ913" s="13"/>
    </row>
    <row r="914" spans="96:114" x14ac:dyDescent="0.2">
      <c r="CR914" s="13"/>
      <c r="CS914" s="13"/>
      <c r="CT914" s="13"/>
      <c r="DB914" s="13"/>
      <c r="DD914" s="13"/>
      <c r="DE914" s="13"/>
      <c r="DH914" s="13"/>
      <c r="DI914" s="13"/>
      <c r="DJ914" s="13"/>
    </row>
    <row r="915" spans="96:114" x14ac:dyDescent="0.2">
      <c r="CR915" s="13"/>
      <c r="CS915" s="13"/>
      <c r="CT915" s="13"/>
      <c r="DB915" s="13"/>
      <c r="DD915" s="13"/>
      <c r="DE915" s="13"/>
      <c r="DH915" s="13"/>
      <c r="DI915" s="13"/>
      <c r="DJ915" s="13"/>
    </row>
    <row r="916" spans="96:114" x14ac:dyDescent="0.2">
      <c r="CR916" s="13"/>
      <c r="CS916" s="13"/>
      <c r="CT916" s="13"/>
      <c r="DB916" s="13"/>
      <c r="DD916" s="13"/>
      <c r="DE916" s="13"/>
      <c r="DH916" s="13"/>
      <c r="DI916" s="13"/>
      <c r="DJ916" s="13"/>
    </row>
    <row r="917" spans="96:114" x14ac:dyDescent="0.2">
      <c r="CR917" s="13"/>
      <c r="CS917" s="13"/>
      <c r="CT917" s="13"/>
      <c r="DB917" s="13"/>
      <c r="DD917" s="13"/>
      <c r="DE917" s="13"/>
      <c r="DH917" s="13"/>
      <c r="DI917" s="13"/>
      <c r="DJ917" s="13"/>
    </row>
    <row r="918" spans="96:114" x14ac:dyDescent="0.2">
      <c r="CR918" s="13"/>
      <c r="CS918" s="13"/>
      <c r="CT918" s="13"/>
      <c r="DB918" s="13"/>
      <c r="DD918" s="13"/>
      <c r="DE918" s="13"/>
      <c r="DH918" s="13"/>
      <c r="DI918" s="13"/>
      <c r="DJ918" s="13"/>
    </row>
    <row r="919" spans="96:114" x14ac:dyDescent="0.2">
      <c r="CR919" s="13"/>
      <c r="CS919" s="13"/>
      <c r="CT919" s="13"/>
      <c r="DB919" s="13"/>
      <c r="DD919" s="13"/>
      <c r="DE919" s="13"/>
      <c r="DH919" s="13"/>
      <c r="DI919" s="13"/>
      <c r="DJ919" s="13"/>
    </row>
    <row r="920" spans="96:114" x14ac:dyDescent="0.2">
      <c r="CR920" s="13"/>
      <c r="CS920" s="13"/>
      <c r="CT920" s="13"/>
      <c r="DB920" s="13"/>
      <c r="DD920" s="13"/>
      <c r="DE920" s="13"/>
      <c r="DH920" s="13"/>
      <c r="DI920" s="13"/>
      <c r="DJ920" s="13"/>
    </row>
    <row r="921" spans="96:114" x14ac:dyDescent="0.2">
      <c r="CR921" s="13"/>
      <c r="CS921" s="13"/>
      <c r="CT921" s="13"/>
      <c r="DB921" s="13"/>
      <c r="DD921" s="13"/>
      <c r="DE921" s="13"/>
      <c r="DH921" s="13"/>
      <c r="DI921" s="13"/>
      <c r="DJ921" s="13"/>
    </row>
    <row r="922" spans="96:114" x14ac:dyDescent="0.2">
      <c r="CR922" s="13"/>
      <c r="CS922" s="13"/>
      <c r="CT922" s="13"/>
      <c r="DB922" s="13"/>
      <c r="DD922" s="13"/>
      <c r="DE922" s="13"/>
      <c r="DH922" s="13"/>
      <c r="DI922" s="13"/>
      <c r="DJ922" s="13"/>
    </row>
    <row r="923" spans="96:114" x14ac:dyDescent="0.2">
      <c r="CR923" s="13"/>
      <c r="CS923" s="13"/>
      <c r="CT923" s="13"/>
      <c r="DB923" s="13"/>
      <c r="DD923" s="13"/>
      <c r="DE923" s="13"/>
      <c r="DH923" s="13"/>
      <c r="DI923" s="13"/>
      <c r="DJ923" s="13"/>
    </row>
    <row r="924" spans="96:114" x14ac:dyDescent="0.2">
      <c r="CR924" s="13"/>
      <c r="CS924" s="13"/>
      <c r="CT924" s="13"/>
      <c r="DB924" s="13"/>
      <c r="DD924" s="13"/>
      <c r="DE924" s="13"/>
      <c r="DH924" s="13"/>
      <c r="DI924" s="13"/>
      <c r="DJ924" s="13"/>
    </row>
    <row r="925" spans="96:114" x14ac:dyDescent="0.2">
      <c r="CR925" s="13"/>
      <c r="CS925" s="13"/>
      <c r="CT925" s="13"/>
      <c r="DB925" s="13"/>
      <c r="DD925" s="13"/>
      <c r="DE925" s="13"/>
      <c r="DH925" s="13"/>
      <c r="DI925" s="13"/>
      <c r="DJ925" s="13"/>
    </row>
    <row r="926" spans="96:114" x14ac:dyDescent="0.2">
      <c r="CR926" s="13"/>
      <c r="CS926" s="13"/>
      <c r="CT926" s="13"/>
      <c r="DB926" s="13"/>
      <c r="DD926" s="13"/>
      <c r="DE926" s="13"/>
      <c r="DH926" s="13"/>
      <c r="DI926" s="13"/>
      <c r="DJ926" s="13"/>
    </row>
    <row r="927" spans="96:114" x14ac:dyDescent="0.2">
      <c r="CR927" s="13"/>
      <c r="CS927" s="13"/>
      <c r="CT927" s="13"/>
      <c r="DB927" s="13"/>
      <c r="DD927" s="13"/>
      <c r="DE927" s="13"/>
      <c r="DH927" s="13"/>
      <c r="DI927" s="13"/>
      <c r="DJ927" s="13"/>
    </row>
    <row r="928" spans="96:114" x14ac:dyDescent="0.2">
      <c r="CR928" s="13"/>
      <c r="CS928" s="13"/>
      <c r="CT928" s="13"/>
      <c r="DB928" s="13"/>
      <c r="DD928" s="13"/>
      <c r="DE928" s="13"/>
      <c r="DH928" s="13"/>
      <c r="DI928" s="13"/>
      <c r="DJ928" s="13"/>
    </row>
    <row r="929" spans="96:114" x14ac:dyDescent="0.2">
      <c r="CR929" s="13"/>
      <c r="CS929" s="13"/>
      <c r="CT929" s="13"/>
      <c r="DB929" s="13"/>
      <c r="DD929" s="13"/>
      <c r="DE929" s="13"/>
      <c r="DH929" s="13"/>
      <c r="DI929" s="13"/>
      <c r="DJ929" s="13"/>
    </row>
    <row r="930" spans="96:114" x14ac:dyDescent="0.2">
      <c r="CR930" s="13"/>
      <c r="CS930" s="13"/>
      <c r="CT930" s="13"/>
      <c r="DB930" s="13"/>
      <c r="DD930" s="13"/>
      <c r="DE930" s="13"/>
      <c r="DH930" s="13"/>
      <c r="DI930" s="13"/>
      <c r="DJ930" s="13"/>
    </row>
    <row r="931" spans="96:114" x14ac:dyDescent="0.2">
      <c r="CR931" s="13"/>
      <c r="CS931" s="13"/>
      <c r="CT931" s="13"/>
      <c r="DB931" s="13"/>
      <c r="DD931" s="13"/>
      <c r="DE931" s="13"/>
      <c r="DH931" s="13"/>
      <c r="DI931" s="13"/>
      <c r="DJ931" s="13"/>
    </row>
    <row r="932" spans="96:114" x14ac:dyDescent="0.2">
      <c r="CR932" s="13"/>
      <c r="CS932" s="13"/>
      <c r="CT932" s="13"/>
      <c r="DB932" s="13"/>
      <c r="DD932" s="13"/>
      <c r="DE932" s="13"/>
      <c r="DH932" s="13"/>
      <c r="DI932" s="13"/>
      <c r="DJ932" s="13"/>
    </row>
    <row r="933" spans="96:114" x14ac:dyDescent="0.2">
      <c r="CR933" s="13"/>
      <c r="CS933" s="13"/>
      <c r="CT933" s="13"/>
      <c r="DB933" s="13"/>
      <c r="DD933" s="13"/>
      <c r="DE933" s="13"/>
      <c r="DH933" s="13"/>
      <c r="DI933" s="13"/>
      <c r="DJ933" s="13"/>
    </row>
    <row r="934" spans="96:114" x14ac:dyDescent="0.2">
      <c r="CR934" s="13"/>
      <c r="CS934" s="13"/>
      <c r="CT934" s="13"/>
      <c r="DB934" s="13"/>
      <c r="DD934" s="13"/>
      <c r="DE934" s="13"/>
      <c r="DH934" s="13"/>
      <c r="DI934" s="13"/>
      <c r="DJ934" s="13"/>
    </row>
    <row r="935" spans="96:114" x14ac:dyDescent="0.2">
      <c r="CR935" s="13"/>
      <c r="CS935" s="13"/>
      <c r="CT935" s="13"/>
      <c r="DB935" s="13"/>
      <c r="DD935" s="13"/>
      <c r="DE935" s="13"/>
      <c r="DH935" s="13"/>
      <c r="DI935" s="13"/>
      <c r="DJ935" s="13"/>
    </row>
    <row r="936" spans="96:114" x14ac:dyDescent="0.2">
      <c r="CR936" s="13"/>
      <c r="CS936" s="13"/>
      <c r="CT936" s="13"/>
      <c r="DB936" s="13"/>
      <c r="DD936" s="13"/>
      <c r="DE936" s="13"/>
      <c r="DH936" s="13"/>
      <c r="DI936" s="13"/>
      <c r="DJ936" s="13"/>
    </row>
    <row r="937" spans="96:114" x14ac:dyDescent="0.2">
      <c r="CR937" s="13"/>
      <c r="CS937" s="13"/>
      <c r="CT937" s="13"/>
      <c r="DB937" s="13"/>
      <c r="DD937" s="13"/>
      <c r="DE937" s="13"/>
      <c r="DH937" s="13"/>
      <c r="DI937" s="13"/>
      <c r="DJ937" s="13"/>
    </row>
    <row r="938" spans="96:114" x14ac:dyDescent="0.2">
      <c r="CR938" s="13"/>
      <c r="CS938" s="13"/>
      <c r="CT938" s="13"/>
      <c r="DB938" s="13"/>
      <c r="DD938" s="13"/>
      <c r="DE938" s="13"/>
      <c r="DH938" s="13"/>
      <c r="DI938" s="13"/>
      <c r="DJ938" s="13"/>
    </row>
    <row r="939" spans="96:114" x14ac:dyDescent="0.2">
      <c r="CR939" s="13"/>
      <c r="CS939" s="13"/>
      <c r="CT939" s="13"/>
      <c r="DB939" s="13"/>
      <c r="DD939" s="13"/>
      <c r="DE939" s="13"/>
      <c r="DH939" s="13"/>
      <c r="DI939" s="13"/>
      <c r="DJ939" s="13"/>
    </row>
    <row r="940" spans="96:114" x14ac:dyDescent="0.2">
      <c r="CR940" s="13"/>
      <c r="CS940" s="13"/>
      <c r="CT940" s="13"/>
      <c r="DB940" s="13"/>
      <c r="DD940" s="13"/>
      <c r="DE940" s="13"/>
      <c r="DH940" s="13"/>
      <c r="DI940" s="13"/>
      <c r="DJ940" s="13"/>
    </row>
    <row r="941" spans="96:114" x14ac:dyDescent="0.2">
      <c r="CR941" s="13"/>
      <c r="CS941" s="13"/>
      <c r="CT941" s="13"/>
      <c r="DB941" s="13"/>
      <c r="DD941" s="13"/>
      <c r="DE941" s="13"/>
      <c r="DH941" s="13"/>
      <c r="DI941" s="13"/>
      <c r="DJ941" s="13"/>
    </row>
    <row r="942" spans="96:114" x14ac:dyDescent="0.2">
      <c r="CR942" s="13"/>
      <c r="CS942" s="13"/>
      <c r="CT942" s="13"/>
      <c r="DB942" s="13"/>
      <c r="DD942" s="13"/>
      <c r="DE942" s="13"/>
      <c r="DH942" s="13"/>
      <c r="DI942" s="13"/>
      <c r="DJ942" s="13"/>
    </row>
    <row r="943" spans="96:114" x14ac:dyDescent="0.2">
      <c r="CR943" s="13"/>
      <c r="CS943" s="13"/>
      <c r="CT943" s="13"/>
      <c r="DB943" s="13"/>
      <c r="DD943" s="13"/>
      <c r="DE943" s="13"/>
      <c r="DH943" s="13"/>
      <c r="DI943" s="13"/>
      <c r="DJ943" s="13"/>
    </row>
    <row r="944" spans="96:114" x14ac:dyDescent="0.2">
      <c r="CR944" s="13"/>
      <c r="CS944" s="13"/>
      <c r="CT944" s="13"/>
      <c r="DB944" s="13"/>
      <c r="DD944" s="13"/>
      <c r="DE944" s="13"/>
      <c r="DH944" s="13"/>
      <c r="DI944" s="13"/>
      <c r="DJ944" s="13"/>
    </row>
    <row r="945" spans="96:114" x14ac:dyDescent="0.2">
      <c r="CR945" s="13"/>
      <c r="CS945" s="13"/>
      <c r="CT945" s="13"/>
      <c r="DB945" s="13"/>
      <c r="DD945" s="13"/>
      <c r="DE945" s="13"/>
      <c r="DH945" s="13"/>
      <c r="DI945" s="13"/>
      <c r="DJ945" s="13"/>
    </row>
    <row r="946" spans="96:114" x14ac:dyDescent="0.2">
      <c r="CR946" s="13"/>
      <c r="CS946" s="13"/>
      <c r="CT946" s="13"/>
      <c r="DB946" s="13"/>
      <c r="DD946" s="13"/>
      <c r="DE946" s="13"/>
      <c r="DH946" s="13"/>
      <c r="DI946" s="13"/>
      <c r="DJ946" s="13"/>
    </row>
    <row r="947" spans="96:114" x14ac:dyDescent="0.2">
      <c r="CR947" s="13"/>
      <c r="CS947" s="13"/>
      <c r="CT947" s="13"/>
      <c r="DB947" s="13"/>
      <c r="DD947" s="13"/>
      <c r="DE947" s="13"/>
      <c r="DH947" s="13"/>
      <c r="DI947" s="13"/>
      <c r="DJ947" s="13"/>
    </row>
    <row r="948" spans="96:114" x14ac:dyDescent="0.2">
      <c r="CR948" s="13"/>
      <c r="CS948" s="13"/>
      <c r="CT948" s="13"/>
      <c r="DB948" s="13"/>
      <c r="DD948" s="13"/>
      <c r="DE948" s="13"/>
      <c r="DH948" s="13"/>
      <c r="DI948" s="13"/>
      <c r="DJ948" s="13"/>
    </row>
    <row r="949" spans="96:114" x14ac:dyDescent="0.2">
      <c r="CR949" s="13"/>
      <c r="CS949" s="13"/>
      <c r="CT949" s="13"/>
      <c r="DB949" s="13"/>
      <c r="DD949" s="13"/>
      <c r="DE949" s="13"/>
      <c r="DH949" s="13"/>
      <c r="DI949" s="13"/>
      <c r="DJ949" s="13"/>
    </row>
    <row r="950" spans="96:114" x14ac:dyDescent="0.2">
      <c r="CR950" s="13"/>
      <c r="CS950" s="13"/>
      <c r="CT950" s="13"/>
      <c r="DB950" s="13"/>
      <c r="DD950" s="13"/>
      <c r="DE950" s="13"/>
      <c r="DH950" s="13"/>
      <c r="DI950" s="13"/>
      <c r="DJ950" s="13"/>
    </row>
    <row r="951" spans="96:114" x14ac:dyDescent="0.2">
      <c r="CR951" s="13"/>
      <c r="CS951" s="13"/>
      <c r="CT951" s="13"/>
      <c r="DB951" s="13"/>
      <c r="DD951" s="13"/>
      <c r="DE951" s="13"/>
      <c r="DH951" s="13"/>
      <c r="DI951" s="13"/>
      <c r="DJ951" s="13"/>
    </row>
    <row r="952" spans="96:114" x14ac:dyDescent="0.2">
      <c r="CR952" s="13"/>
      <c r="CS952" s="13"/>
      <c r="CT952" s="13"/>
      <c r="DB952" s="13"/>
      <c r="DD952" s="13"/>
      <c r="DE952" s="13"/>
      <c r="DH952" s="13"/>
      <c r="DI952" s="13"/>
      <c r="DJ952" s="13"/>
    </row>
    <row r="953" spans="96:114" x14ac:dyDescent="0.2">
      <c r="CR953" s="13"/>
      <c r="CS953" s="13"/>
      <c r="CT953" s="13"/>
      <c r="DB953" s="13"/>
      <c r="DD953" s="13"/>
      <c r="DE953" s="13"/>
      <c r="DH953" s="13"/>
      <c r="DI953" s="13"/>
      <c r="DJ953" s="13"/>
    </row>
    <row r="954" spans="96:114" x14ac:dyDescent="0.2">
      <c r="CR954" s="13"/>
      <c r="CS954" s="13"/>
      <c r="CT954" s="13"/>
      <c r="DB954" s="13"/>
      <c r="DD954" s="13"/>
      <c r="DE954" s="13"/>
      <c r="DH954" s="13"/>
      <c r="DI954" s="13"/>
      <c r="DJ954" s="13"/>
    </row>
    <row r="955" spans="96:114" x14ac:dyDescent="0.2">
      <c r="CR955" s="13"/>
      <c r="CS955" s="13"/>
      <c r="CT955" s="13"/>
      <c r="DB955" s="13"/>
      <c r="DD955" s="13"/>
      <c r="DE955" s="13"/>
      <c r="DH955" s="13"/>
      <c r="DI955" s="13"/>
      <c r="DJ955" s="13"/>
    </row>
    <row r="956" spans="96:114" x14ac:dyDescent="0.2">
      <c r="CR956" s="13"/>
      <c r="CS956" s="13"/>
      <c r="CT956" s="13"/>
      <c r="DB956" s="13"/>
      <c r="DD956" s="13"/>
      <c r="DE956" s="13"/>
      <c r="DH956" s="13"/>
      <c r="DI956" s="13"/>
      <c r="DJ956" s="13"/>
    </row>
    <row r="957" spans="96:114" x14ac:dyDescent="0.2">
      <c r="CR957" s="13"/>
      <c r="CS957" s="13"/>
      <c r="CT957" s="13"/>
      <c r="DB957" s="13"/>
      <c r="DD957" s="13"/>
      <c r="DE957" s="13"/>
      <c r="DH957" s="13"/>
      <c r="DI957" s="13"/>
      <c r="DJ957" s="13"/>
    </row>
    <row r="958" spans="96:114" x14ac:dyDescent="0.2">
      <c r="CR958" s="13"/>
      <c r="CS958" s="13"/>
      <c r="CT958" s="13"/>
      <c r="DB958" s="13"/>
      <c r="DD958" s="13"/>
      <c r="DE958" s="13"/>
      <c r="DH958" s="13"/>
      <c r="DI958" s="13"/>
      <c r="DJ958" s="13"/>
    </row>
    <row r="959" spans="96:114" x14ac:dyDescent="0.2">
      <c r="CR959" s="13"/>
      <c r="CS959" s="13"/>
      <c r="CT959" s="13"/>
      <c r="DB959" s="13"/>
      <c r="DD959" s="13"/>
      <c r="DE959" s="13"/>
      <c r="DH959" s="13"/>
      <c r="DI959" s="13"/>
      <c r="DJ959" s="13"/>
    </row>
    <row r="960" spans="96:114" x14ac:dyDescent="0.2">
      <c r="CR960" s="13"/>
      <c r="CS960" s="13"/>
      <c r="CT960" s="13"/>
      <c r="DB960" s="13"/>
      <c r="DD960" s="13"/>
      <c r="DE960" s="13"/>
      <c r="DH960" s="13"/>
      <c r="DI960" s="13"/>
      <c r="DJ960" s="13"/>
    </row>
    <row r="961" spans="96:114" x14ac:dyDescent="0.2">
      <c r="CR961" s="13"/>
      <c r="CS961" s="13"/>
      <c r="CT961" s="13"/>
      <c r="DB961" s="13"/>
      <c r="DD961" s="13"/>
      <c r="DE961" s="13"/>
      <c r="DH961" s="13"/>
      <c r="DI961" s="13"/>
      <c r="DJ961" s="13"/>
    </row>
    <row r="962" spans="96:114" x14ac:dyDescent="0.2">
      <c r="CR962" s="13"/>
      <c r="CS962" s="13"/>
      <c r="CT962" s="13"/>
      <c r="DB962" s="13"/>
      <c r="DD962" s="13"/>
      <c r="DE962" s="13"/>
      <c r="DH962" s="13"/>
      <c r="DI962" s="13"/>
      <c r="DJ962" s="13"/>
    </row>
    <row r="963" spans="96:114" x14ac:dyDescent="0.2">
      <c r="CR963" s="13"/>
      <c r="CS963" s="13"/>
      <c r="CT963" s="13"/>
      <c r="DB963" s="13"/>
      <c r="DD963" s="13"/>
      <c r="DE963" s="13"/>
      <c r="DH963" s="13"/>
      <c r="DI963" s="13"/>
      <c r="DJ963" s="13"/>
    </row>
    <row r="964" spans="96:114" x14ac:dyDescent="0.2">
      <c r="CR964" s="13"/>
      <c r="CS964" s="13"/>
      <c r="CT964" s="13"/>
      <c r="DB964" s="13"/>
      <c r="DD964" s="13"/>
      <c r="DE964" s="13"/>
      <c r="DH964" s="13"/>
      <c r="DI964" s="13"/>
      <c r="DJ964" s="13"/>
    </row>
    <row r="965" spans="96:114" x14ac:dyDescent="0.2">
      <c r="CR965" s="13"/>
      <c r="CS965" s="13"/>
      <c r="CT965" s="13"/>
      <c r="DB965" s="13"/>
      <c r="DD965" s="13"/>
      <c r="DE965" s="13"/>
      <c r="DH965" s="13"/>
      <c r="DI965" s="13"/>
      <c r="DJ965" s="13"/>
    </row>
    <row r="966" spans="96:114" x14ac:dyDescent="0.2">
      <c r="CR966" s="13"/>
      <c r="CS966" s="13"/>
      <c r="CT966" s="13"/>
      <c r="DB966" s="13"/>
      <c r="DD966" s="13"/>
      <c r="DE966" s="13"/>
      <c r="DH966" s="13"/>
      <c r="DI966" s="13"/>
      <c r="DJ966" s="13"/>
    </row>
    <row r="967" spans="96:114" x14ac:dyDescent="0.2">
      <c r="CR967" s="13"/>
      <c r="CS967" s="13"/>
      <c r="CT967" s="13"/>
      <c r="DB967" s="13"/>
      <c r="DD967" s="13"/>
      <c r="DE967" s="13"/>
      <c r="DH967" s="13"/>
      <c r="DI967" s="13"/>
      <c r="DJ967" s="13"/>
    </row>
    <row r="968" spans="96:114" x14ac:dyDescent="0.2">
      <c r="CR968" s="13"/>
      <c r="CS968" s="13"/>
      <c r="CT968" s="13"/>
      <c r="DB968" s="13"/>
      <c r="DD968" s="13"/>
      <c r="DE968" s="13"/>
      <c r="DH968" s="13"/>
      <c r="DI968" s="13"/>
      <c r="DJ968" s="13"/>
    </row>
    <row r="969" spans="96:114" x14ac:dyDescent="0.2">
      <c r="CR969" s="13"/>
      <c r="CS969" s="13"/>
      <c r="CT969" s="13"/>
      <c r="DB969" s="13"/>
      <c r="DD969" s="13"/>
      <c r="DE969" s="13"/>
      <c r="DH969" s="13"/>
      <c r="DI969" s="13"/>
      <c r="DJ969" s="13"/>
    </row>
    <row r="970" spans="96:114" x14ac:dyDescent="0.2">
      <c r="CR970" s="13"/>
      <c r="CS970" s="13"/>
      <c r="CT970" s="13"/>
      <c r="DB970" s="13"/>
      <c r="DD970" s="13"/>
      <c r="DE970" s="13"/>
      <c r="DH970" s="13"/>
      <c r="DI970" s="13"/>
      <c r="DJ970" s="13"/>
    </row>
    <row r="971" spans="96:114" x14ac:dyDescent="0.2">
      <c r="CR971" s="13"/>
      <c r="CS971" s="13"/>
      <c r="CT971" s="13"/>
      <c r="DB971" s="13"/>
      <c r="DD971" s="13"/>
      <c r="DE971" s="13"/>
      <c r="DH971" s="13"/>
      <c r="DI971" s="13"/>
      <c r="DJ971" s="13"/>
    </row>
    <row r="972" spans="96:114" x14ac:dyDescent="0.2">
      <c r="CR972" s="13"/>
      <c r="CS972" s="13"/>
      <c r="CT972" s="13"/>
      <c r="DB972" s="13"/>
      <c r="DD972" s="13"/>
      <c r="DE972" s="13"/>
      <c r="DH972" s="13"/>
      <c r="DI972" s="13"/>
      <c r="DJ972" s="13"/>
    </row>
    <row r="973" spans="96:114" x14ac:dyDescent="0.2">
      <c r="CR973" s="13"/>
      <c r="CS973" s="13"/>
      <c r="CT973" s="13"/>
      <c r="DB973" s="13"/>
      <c r="DD973" s="13"/>
      <c r="DE973" s="13"/>
      <c r="DH973" s="13"/>
      <c r="DI973" s="13"/>
      <c r="DJ973" s="13"/>
    </row>
    <row r="974" spans="96:114" x14ac:dyDescent="0.2">
      <c r="CR974" s="13"/>
      <c r="CS974" s="13"/>
      <c r="CT974" s="13"/>
      <c r="DB974" s="13"/>
      <c r="DD974" s="13"/>
      <c r="DE974" s="13"/>
      <c r="DH974" s="13"/>
      <c r="DI974" s="13"/>
      <c r="DJ974" s="13"/>
    </row>
    <row r="975" spans="96:114" x14ac:dyDescent="0.2">
      <c r="CR975" s="13"/>
      <c r="CS975" s="13"/>
      <c r="CT975" s="13"/>
      <c r="DB975" s="13"/>
      <c r="DD975" s="13"/>
      <c r="DE975" s="13"/>
      <c r="DH975" s="13"/>
      <c r="DI975" s="13"/>
      <c r="DJ975" s="13"/>
    </row>
    <row r="976" spans="96:114" x14ac:dyDescent="0.2">
      <c r="CR976" s="13"/>
      <c r="CS976" s="13"/>
      <c r="CT976" s="13"/>
      <c r="DB976" s="13"/>
      <c r="DD976" s="13"/>
      <c r="DE976" s="13"/>
      <c r="DH976" s="13"/>
      <c r="DI976" s="13"/>
      <c r="DJ976" s="13"/>
    </row>
    <row r="977" spans="96:114" x14ac:dyDescent="0.2">
      <c r="CR977" s="13"/>
      <c r="CS977" s="13"/>
      <c r="CT977" s="13"/>
      <c r="DB977" s="13"/>
      <c r="DD977" s="13"/>
      <c r="DE977" s="13"/>
      <c r="DH977" s="13"/>
      <c r="DI977" s="13"/>
      <c r="DJ977" s="13"/>
    </row>
    <row r="978" spans="96:114" x14ac:dyDescent="0.2">
      <c r="CR978" s="13"/>
      <c r="CS978" s="13"/>
      <c r="CT978" s="13"/>
      <c r="DB978" s="13"/>
      <c r="DD978" s="13"/>
      <c r="DE978" s="13"/>
      <c r="DH978" s="13"/>
      <c r="DI978" s="13"/>
      <c r="DJ978" s="13"/>
    </row>
    <row r="979" spans="96:114" x14ac:dyDescent="0.2">
      <c r="CR979" s="13"/>
      <c r="CS979" s="13"/>
      <c r="CT979" s="13"/>
      <c r="DB979" s="13"/>
      <c r="DD979" s="13"/>
      <c r="DE979" s="13"/>
      <c r="DH979" s="13"/>
      <c r="DI979" s="13"/>
      <c r="DJ979" s="13"/>
    </row>
    <row r="980" spans="96:114" x14ac:dyDescent="0.2">
      <c r="CR980" s="13"/>
      <c r="CS980" s="13"/>
      <c r="CT980" s="13"/>
      <c r="DB980" s="13"/>
      <c r="DD980" s="13"/>
      <c r="DE980" s="13"/>
      <c r="DH980" s="13"/>
      <c r="DI980" s="13"/>
      <c r="DJ980" s="13"/>
    </row>
    <row r="981" spans="96:114" x14ac:dyDescent="0.2">
      <c r="CR981" s="13"/>
      <c r="CS981" s="13"/>
      <c r="CT981" s="13"/>
      <c r="DB981" s="13"/>
      <c r="DD981" s="13"/>
      <c r="DE981" s="13"/>
      <c r="DH981" s="13"/>
      <c r="DI981" s="13"/>
      <c r="DJ981" s="13"/>
    </row>
    <row r="982" spans="96:114" x14ac:dyDescent="0.2">
      <c r="CR982" s="13"/>
      <c r="CS982" s="13"/>
      <c r="CT982" s="13"/>
      <c r="DB982" s="13"/>
      <c r="DD982" s="13"/>
      <c r="DE982" s="13"/>
      <c r="DH982" s="13"/>
      <c r="DI982" s="13"/>
      <c r="DJ982" s="13"/>
    </row>
  </sheetData>
  <mergeCells count="728">
    <mergeCell ref="BT408:BX408"/>
    <mergeCell ref="CL408:CO408"/>
    <mergeCell ref="CV408:CY408"/>
    <mergeCell ref="DF408:DJ408"/>
    <mergeCell ref="DR408:DV408"/>
    <mergeCell ref="EJ408:EN408"/>
    <mergeCell ref="BT403:BX403"/>
    <mergeCell ref="CL403:CO403"/>
    <mergeCell ref="CV403:CY403"/>
    <mergeCell ref="DF403:DJ403"/>
    <mergeCell ref="DR403:DV403"/>
    <mergeCell ref="EJ403:EN403"/>
    <mergeCell ref="BT405:BX405"/>
    <mergeCell ref="CL405:CO405"/>
    <mergeCell ref="CV405:CY405"/>
    <mergeCell ref="DF405:DJ405"/>
    <mergeCell ref="DR405:DV405"/>
    <mergeCell ref="EJ405:EN405"/>
    <mergeCell ref="BT404:BX404"/>
    <mergeCell ref="CL404:CO404"/>
    <mergeCell ref="CV404:CY404"/>
    <mergeCell ref="DF404:DJ404"/>
    <mergeCell ref="DR404:DV404"/>
    <mergeCell ref="EJ404:EN404"/>
    <mergeCell ref="BT410:BX410"/>
    <mergeCell ref="CL410:CO410"/>
    <mergeCell ref="CV410:CY410"/>
    <mergeCell ref="DF410:DJ410"/>
    <mergeCell ref="DR410:DV410"/>
    <mergeCell ref="EJ410:EN410"/>
    <mergeCell ref="BT406:BX406"/>
    <mergeCell ref="CL406:CO406"/>
    <mergeCell ref="CV406:CY406"/>
    <mergeCell ref="DF406:DJ406"/>
    <mergeCell ref="DR406:DV406"/>
    <mergeCell ref="EJ406:EN406"/>
    <mergeCell ref="BT409:BX409"/>
    <mergeCell ref="CL409:CO409"/>
    <mergeCell ref="CV409:CY409"/>
    <mergeCell ref="DF409:DJ409"/>
    <mergeCell ref="DR409:DV409"/>
    <mergeCell ref="EJ409:EN409"/>
    <mergeCell ref="BT407:BX407"/>
    <mergeCell ref="CL407:CO407"/>
    <mergeCell ref="CV407:CY407"/>
    <mergeCell ref="DF407:DJ407"/>
    <mergeCell ref="DR407:DV407"/>
    <mergeCell ref="EJ407:EN407"/>
    <mergeCell ref="BT399:BX399"/>
    <mergeCell ref="CL399:CO399"/>
    <mergeCell ref="CV399:CY399"/>
    <mergeCell ref="DF399:DJ399"/>
    <mergeCell ref="DR399:DV399"/>
    <mergeCell ref="EJ399:EN399"/>
    <mergeCell ref="BT402:BX402"/>
    <mergeCell ref="CL402:CO402"/>
    <mergeCell ref="CV402:CY402"/>
    <mergeCell ref="DF402:DJ402"/>
    <mergeCell ref="DR402:DV402"/>
    <mergeCell ref="EJ402:EN402"/>
    <mergeCell ref="BT400:BX400"/>
    <mergeCell ref="CL400:CO400"/>
    <mergeCell ref="CV400:CY400"/>
    <mergeCell ref="DF400:DJ400"/>
    <mergeCell ref="DR400:DV400"/>
    <mergeCell ref="EJ400:EN400"/>
    <mergeCell ref="BT401:BX401"/>
    <mergeCell ref="CL401:CO401"/>
    <mergeCell ref="CV401:CY401"/>
    <mergeCell ref="DF401:DJ401"/>
    <mergeCell ref="DR401:DV401"/>
    <mergeCell ref="EJ401:EN401"/>
    <mergeCell ref="DR394:DV394"/>
    <mergeCell ref="EJ394:EN394"/>
    <mergeCell ref="BT398:BX398"/>
    <mergeCell ref="CL398:CO398"/>
    <mergeCell ref="CV398:CY398"/>
    <mergeCell ref="DF398:DJ398"/>
    <mergeCell ref="DR398:DV398"/>
    <mergeCell ref="EJ398:EN398"/>
    <mergeCell ref="BT397:BX397"/>
    <mergeCell ref="CL397:CO397"/>
    <mergeCell ref="CV397:CY397"/>
    <mergeCell ref="DF397:DJ397"/>
    <mergeCell ref="DR397:DV397"/>
    <mergeCell ref="EJ397:EN397"/>
    <mergeCell ref="BT396:BX396"/>
    <mergeCell ref="CL396:CO396"/>
    <mergeCell ref="CV396:CY396"/>
    <mergeCell ref="DF396:DJ396"/>
    <mergeCell ref="DR396:DV396"/>
    <mergeCell ref="EJ396:EN396"/>
    <mergeCell ref="BT383:BX383"/>
    <mergeCell ref="CL383:CO383"/>
    <mergeCell ref="CV383:CY383"/>
    <mergeCell ref="DF383:DJ383"/>
    <mergeCell ref="EJ383:EN383"/>
    <mergeCell ref="BT378:BX378"/>
    <mergeCell ref="CL378:CO378"/>
    <mergeCell ref="CV378:CY378"/>
    <mergeCell ref="DF378:DJ378"/>
    <mergeCell ref="DR378:DV378"/>
    <mergeCell ref="EJ378:EN378"/>
    <mergeCell ref="DR381:DV381"/>
    <mergeCell ref="EJ381:EN381"/>
    <mergeCell ref="BT379:BX379"/>
    <mergeCell ref="CL379:CO379"/>
    <mergeCell ref="CV379:CY379"/>
    <mergeCell ref="DF379:DJ379"/>
    <mergeCell ref="DR379:DV379"/>
    <mergeCell ref="EJ379:EN379"/>
    <mergeCell ref="BT380:BX380"/>
    <mergeCell ref="CL380:CO380"/>
    <mergeCell ref="CV380:CY380"/>
    <mergeCell ref="DF380:DJ380"/>
    <mergeCell ref="BT386:BX386"/>
    <mergeCell ref="CL386:CO386"/>
    <mergeCell ref="CV386:CY386"/>
    <mergeCell ref="DF386:DJ386"/>
    <mergeCell ref="DR386:DV386"/>
    <mergeCell ref="EJ386:EN386"/>
    <mergeCell ref="BT385:BX385"/>
    <mergeCell ref="CL385:CO385"/>
    <mergeCell ref="CV385:CY385"/>
    <mergeCell ref="DF385:DJ385"/>
    <mergeCell ref="DR385:DV385"/>
    <mergeCell ref="EJ385:EN385"/>
    <mergeCell ref="BT384:BX384"/>
    <mergeCell ref="CL384:CO384"/>
    <mergeCell ref="CV384:CY384"/>
    <mergeCell ref="DF384:DJ384"/>
    <mergeCell ref="DR384:DV384"/>
    <mergeCell ref="EJ384:EN384"/>
    <mergeCell ref="BT374:BX374"/>
    <mergeCell ref="CL374:CO374"/>
    <mergeCell ref="CV374:CY374"/>
    <mergeCell ref="DF374:DJ374"/>
    <mergeCell ref="DR374:DV374"/>
    <mergeCell ref="EJ374:EN374"/>
    <mergeCell ref="BT375:BX375"/>
    <mergeCell ref="CL375:CO375"/>
    <mergeCell ref="CV375:CY375"/>
    <mergeCell ref="DF375:DJ375"/>
    <mergeCell ref="DR380:DV380"/>
    <mergeCell ref="EJ375:EN375"/>
    <mergeCell ref="EJ380:EN380"/>
    <mergeCell ref="BT382:BX382"/>
    <mergeCell ref="CL382:CO382"/>
    <mergeCell ref="CV382:CY382"/>
    <mergeCell ref="DF382:DJ382"/>
    <mergeCell ref="EJ382:EN382"/>
    <mergeCell ref="BT377:BX377"/>
    <mergeCell ref="CL377:CO377"/>
    <mergeCell ref="CV377:CY377"/>
    <mergeCell ref="DF377:DJ377"/>
    <mergeCell ref="DR377:DV377"/>
    <mergeCell ref="EJ377:EN377"/>
    <mergeCell ref="BT370:BX370"/>
    <mergeCell ref="CL370:CO370"/>
    <mergeCell ref="CV370:CY370"/>
    <mergeCell ref="DF370:DJ370"/>
    <mergeCell ref="DR370:DV370"/>
    <mergeCell ref="EJ370:EN370"/>
    <mergeCell ref="BT371:BX371"/>
    <mergeCell ref="CL371:CO371"/>
    <mergeCell ref="CV371:CY371"/>
    <mergeCell ref="DF371:DJ371"/>
    <mergeCell ref="DR371:DV371"/>
    <mergeCell ref="EJ371:EN371"/>
    <mergeCell ref="BT372:BX372"/>
    <mergeCell ref="CL372:CO372"/>
    <mergeCell ref="CV372:CY372"/>
    <mergeCell ref="DF372:DJ372"/>
    <mergeCell ref="EJ372:EN372"/>
    <mergeCell ref="BT373:BX373"/>
    <mergeCell ref="EJ363:EN363"/>
    <mergeCell ref="BT369:BX369"/>
    <mergeCell ref="CL369:CO369"/>
    <mergeCell ref="CV369:CY369"/>
    <mergeCell ref="DF369:DJ369"/>
    <mergeCell ref="DR369:DV369"/>
    <mergeCell ref="EJ369:EN369"/>
    <mergeCell ref="EJ365:EN365"/>
    <mergeCell ref="EJ364:EN364"/>
    <mergeCell ref="BT363:BX363"/>
    <mergeCell ref="BT366:BX366"/>
    <mergeCell ref="CL366:CO366"/>
    <mergeCell ref="CV366:CY366"/>
    <mergeCell ref="DF366:DJ366"/>
    <mergeCell ref="DR366:DV366"/>
    <mergeCell ref="BT364:BX364"/>
    <mergeCell ref="CL364:CO364"/>
    <mergeCell ref="CV364:CY364"/>
    <mergeCell ref="BT365:BX365"/>
    <mergeCell ref="CL365:CO365"/>
    <mergeCell ref="BT368:BX368"/>
    <mergeCell ref="CL368:CO368"/>
    <mergeCell ref="CL363:CO363"/>
    <mergeCell ref="CV363:CY363"/>
    <mergeCell ref="BT335:BX335"/>
    <mergeCell ref="EJ335:EN335"/>
    <mergeCell ref="BT334:BX334"/>
    <mergeCell ref="EJ334:EN334"/>
    <mergeCell ref="BT333:BX333"/>
    <mergeCell ref="EJ333:EN333"/>
    <mergeCell ref="DF360:DJ360"/>
    <mergeCell ref="DR360:DV360"/>
    <mergeCell ref="EJ360:EN360"/>
    <mergeCell ref="EJ343:EN343"/>
    <mergeCell ref="BT337:BX337"/>
    <mergeCell ref="EJ337:EN337"/>
    <mergeCell ref="BT336:BX336"/>
    <mergeCell ref="EJ336:EN336"/>
    <mergeCell ref="BT341:BX341"/>
    <mergeCell ref="EJ341:EN341"/>
    <mergeCell ref="BT340:BX340"/>
    <mergeCell ref="EJ340:EN340"/>
    <mergeCell ref="BT339:BX339"/>
    <mergeCell ref="EJ339:EN339"/>
    <mergeCell ref="BT338:BX338"/>
    <mergeCell ref="EJ338:EN338"/>
    <mergeCell ref="EJ349:EN349"/>
    <mergeCell ref="BT348:BX348"/>
    <mergeCell ref="BT325:BX325"/>
    <mergeCell ref="EJ325:EN325"/>
    <mergeCell ref="BT328:BX328"/>
    <mergeCell ref="EJ328:EN328"/>
    <mergeCell ref="BT327:BX327"/>
    <mergeCell ref="EJ327:EN327"/>
    <mergeCell ref="BT326:BX326"/>
    <mergeCell ref="EJ326:EN326"/>
    <mergeCell ref="BT330:BX330"/>
    <mergeCell ref="EJ330:EN330"/>
    <mergeCell ref="BT349:BX349"/>
    <mergeCell ref="BT321:BX321"/>
    <mergeCell ref="EJ321:EN321"/>
    <mergeCell ref="BT320:BX320"/>
    <mergeCell ref="EJ320:EN320"/>
    <mergeCell ref="BT319:BX319"/>
    <mergeCell ref="EJ319:EN319"/>
    <mergeCell ref="BT324:BX324"/>
    <mergeCell ref="EJ324:EN324"/>
    <mergeCell ref="BT323:BX323"/>
    <mergeCell ref="EJ323:EN323"/>
    <mergeCell ref="BT322:BX322"/>
    <mergeCell ref="EJ322:EN322"/>
    <mergeCell ref="EJ348:EN348"/>
    <mergeCell ref="BT345:BX345"/>
    <mergeCell ref="EJ345:EN345"/>
    <mergeCell ref="BT344:BX344"/>
    <mergeCell ref="EJ344:EN344"/>
    <mergeCell ref="BT347:BX347"/>
    <mergeCell ref="EJ347:EN347"/>
    <mergeCell ref="BT346:BX346"/>
    <mergeCell ref="EJ346:EN346"/>
    <mergeCell ref="BT332:BX332"/>
    <mergeCell ref="EJ332:EN332"/>
    <mergeCell ref="BT314:BX314"/>
    <mergeCell ref="EJ314:EN314"/>
    <mergeCell ref="BT313:BX313"/>
    <mergeCell ref="EJ313:EN313"/>
    <mergeCell ref="BT312:BX312"/>
    <mergeCell ref="EJ312:EN312"/>
    <mergeCell ref="BT318:BX318"/>
    <mergeCell ref="EJ318:EN318"/>
    <mergeCell ref="BT317:BX317"/>
    <mergeCell ref="EJ317:EN317"/>
    <mergeCell ref="BT315:BX315"/>
    <mergeCell ref="EJ315:EN315"/>
    <mergeCell ref="BT308:BX308"/>
    <mergeCell ref="EJ308:EN308"/>
    <mergeCell ref="BT307:BX307"/>
    <mergeCell ref="EJ307:EN307"/>
    <mergeCell ref="BT306:BX306"/>
    <mergeCell ref="EJ306:EN306"/>
    <mergeCell ref="BT311:BX311"/>
    <mergeCell ref="EJ311:EN311"/>
    <mergeCell ref="BT310:BX310"/>
    <mergeCell ref="EJ310:EN310"/>
    <mergeCell ref="BT309:BX309"/>
    <mergeCell ref="EJ309:EN309"/>
    <mergeCell ref="EJ300:EN300"/>
    <mergeCell ref="BT295:BX295"/>
    <mergeCell ref="EJ295:EN295"/>
    <mergeCell ref="BT297:BX297"/>
    <mergeCell ref="EJ297:EN297"/>
    <mergeCell ref="BT296:BX296"/>
    <mergeCell ref="EJ296:EN296"/>
    <mergeCell ref="BT305:BX305"/>
    <mergeCell ref="EJ305:EN305"/>
    <mergeCell ref="BT298:BX298"/>
    <mergeCell ref="EJ298:EN298"/>
    <mergeCell ref="BT304:BX304"/>
    <mergeCell ref="EJ304:EN304"/>
    <mergeCell ref="BT299:BX299"/>
    <mergeCell ref="BT300:BX300"/>
    <mergeCell ref="BT301:BX301"/>
    <mergeCell ref="BT302:BX302"/>
    <mergeCell ref="EJ302:EN302"/>
    <mergeCell ref="EJ301:EN301"/>
    <mergeCell ref="BT294:BX294"/>
    <mergeCell ref="EJ294:EN294"/>
    <mergeCell ref="BT293:BX293"/>
    <mergeCell ref="EJ293:EN293"/>
    <mergeCell ref="BT291:BX291"/>
    <mergeCell ref="EJ291:EN291"/>
    <mergeCell ref="BT292:BX292"/>
    <mergeCell ref="EJ292:EN292"/>
    <mergeCell ref="EJ299:EN299"/>
    <mergeCell ref="BT281:BX281"/>
    <mergeCell ref="EJ281:EN281"/>
    <mergeCell ref="BT284:BX284"/>
    <mergeCell ref="EJ284:EN284"/>
    <mergeCell ref="BT280:BX280"/>
    <mergeCell ref="EJ280:EN280"/>
    <mergeCell ref="BT282:BX282"/>
    <mergeCell ref="EJ282:EN282"/>
    <mergeCell ref="BT289:BX289"/>
    <mergeCell ref="EJ289:EN289"/>
    <mergeCell ref="BT283:BX283"/>
    <mergeCell ref="EJ283:EN283"/>
    <mergeCell ref="BT286:BX286"/>
    <mergeCell ref="EJ286:EN286"/>
    <mergeCell ref="BT285:BX285"/>
    <mergeCell ref="EJ285:EN285"/>
    <mergeCell ref="BT287:BX287"/>
    <mergeCell ref="EJ287:EN287"/>
    <mergeCell ref="BT288:BX288"/>
    <mergeCell ref="EJ288:EN288"/>
    <mergeCell ref="BT276:BX276"/>
    <mergeCell ref="EJ276:EN276"/>
    <mergeCell ref="BT273:BX273"/>
    <mergeCell ref="EJ273:EN273"/>
    <mergeCell ref="BT278:BX278"/>
    <mergeCell ref="EJ278:EN278"/>
    <mergeCell ref="BT275:BX275"/>
    <mergeCell ref="EJ275:EN275"/>
    <mergeCell ref="BT279:BX279"/>
    <mergeCell ref="EJ279:EN279"/>
    <mergeCell ref="EJ268:EN268"/>
    <mergeCell ref="BT272:BX272"/>
    <mergeCell ref="EJ272:EN272"/>
    <mergeCell ref="BT270:BX270"/>
    <mergeCell ref="EJ270:EN270"/>
    <mergeCell ref="BT274:BX274"/>
    <mergeCell ref="EJ274:EN274"/>
    <mergeCell ref="BT271:BX271"/>
    <mergeCell ref="EJ271:EN271"/>
    <mergeCell ref="BT269:BX269"/>
    <mergeCell ref="EJ269:EN269"/>
    <mergeCell ref="BT268:BX268"/>
    <mergeCell ref="EJ206:EN206"/>
    <mergeCell ref="BT204:BX204"/>
    <mergeCell ref="EJ198:EN198"/>
    <mergeCell ref="EJ200:EN200"/>
    <mergeCell ref="BT208:BX208"/>
    <mergeCell ref="EJ208:EN208"/>
    <mergeCell ref="BT206:BX206"/>
    <mergeCell ref="BT224:BX224"/>
    <mergeCell ref="EJ224:EN224"/>
    <mergeCell ref="BT213:BX213"/>
    <mergeCell ref="EJ213:EN213"/>
    <mergeCell ref="EJ218:EN218"/>
    <mergeCell ref="BT209:BX209"/>
    <mergeCell ref="BT220:BX220"/>
    <mergeCell ref="BT223:BX223"/>
    <mergeCell ref="FH4:FL4"/>
    <mergeCell ref="EJ4:EN4"/>
    <mergeCell ref="CQ4:CT4"/>
    <mergeCell ref="DR4:DV4"/>
    <mergeCell ref="DF4:DJ4"/>
    <mergeCell ref="FB4:FF4"/>
    <mergeCell ref="DA4:DD4"/>
    <mergeCell ref="EV4:EZ4"/>
    <mergeCell ref="BT189:BX189"/>
    <mergeCell ref="EJ189:EN189"/>
    <mergeCell ref="BT168:BX168"/>
    <mergeCell ref="EJ169:EN169"/>
    <mergeCell ref="BT182:BX182"/>
    <mergeCell ref="EJ168:EN168"/>
    <mergeCell ref="BT169:BX169"/>
    <mergeCell ref="BT172:BX172"/>
    <mergeCell ref="BT165:BX165"/>
    <mergeCell ref="EJ165:EN165"/>
    <mergeCell ref="BT167:BX167"/>
    <mergeCell ref="EJ182:EN182"/>
    <mergeCell ref="BT185:BX185"/>
    <mergeCell ref="EJ185:EN185"/>
    <mergeCell ref="BT186:BX186"/>
    <mergeCell ref="EJ186:EN186"/>
    <mergeCell ref="BT163:BX163"/>
    <mergeCell ref="EJ163:EN163"/>
    <mergeCell ref="BB4:BF4"/>
    <mergeCell ref="BH4:BL4"/>
    <mergeCell ref="BZ4:CD4"/>
    <mergeCell ref="EP4:ET4"/>
    <mergeCell ref="DX4:EB4"/>
    <mergeCell ref="CV4:CY4"/>
    <mergeCell ref="DL4:DP4"/>
    <mergeCell ref="CF4:CJ4"/>
    <mergeCell ref="CL4:CO4"/>
    <mergeCell ref="BN4:BR4"/>
    <mergeCell ref="ED4:EH4"/>
    <mergeCell ref="EJ172:EN172"/>
    <mergeCell ref="BT171:BX171"/>
    <mergeCell ref="EJ171:EN171"/>
    <mergeCell ref="BT174:BX174"/>
    <mergeCell ref="EJ174:EN174"/>
    <mergeCell ref="BT175:BX175"/>
    <mergeCell ref="EJ175:EN175"/>
    <mergeCell ref="B2:BL2"/>
    <mergeCell ref="E4:H4"/>
    <mergeCell ref="O4:R4"/>
    <mergeCell ref="T4:W4"/>
    <mergeCell ref="Y4:AC4"/>
    <mergeCell ref="J4:M4"/>
    <mergeCell ref="AE4:AH4"/>
    <mergeCell ref="BT164:BX164"/>
    <mergeCell ref="EJ164:EN164"/>
    <mergeCell ref="BT173:BX173"/>
    <mergeCell ref="EJ173:EN173"/>
    <mergeCell ref="BT4:BX4"/>
    <mergeCell ref="BT170:BX170"/>
    <mergeCell ref="EJ170:EN170"/>
    <mergeCell ref="EJ167:EN167"/>
    <mergeCell ref="BT166:BX166"/>
    <mergeCell ref="EJ166:EN166"/>
    <mergeCell ref="EJ176:EN176"/>
    <mergeCell ref="BT177:BX177"/>
    <mergeCell ref="EJ177:EN177"/>
    <mergeCell ref="BT180:BX180"/>
    <mergeCell ref="EJ180:EN180"/>
    <mergeCell ref="BT178:BX178"/>
    <mergeCell ref="EJ178:EN178"/>
    <mergeCell ref="BT179:BX179"/>
    <mergeCell ref="EJ179:EN179"/>
    <mergeCell ref="BT176:BX176"/>
    <mergeCell ref="BT183:BX183"/>
    <mergeCell ref="EJ183:EN183"/>
    <mergeCell ref="BT184:BX184"/>
    <mergeCell ref="EJ184:EN184"/>
    <mergeCell ref="BT210:BX210"/>
    <mergeCell ref="EJ210:EN210"/>
    <mergeCell ref="EJ181:EN181"/>
    <mergeCell ref="EJ209:EN209"/>
    <mergeCell ref="BT181:BX181"/>
    <mergeCell ref="EJ187:EN187"/>
    <mergeCell ref="EJ192:EN192"/>
    <mergeCell ref="BT202:BX202"/>
    <mergeCell ref="EJ202:EN202"/>
    <mergeCell ref="BT200:BX200"/>
    <mergeCell ref="EJ193:EN193"/>
    <mergeCell ref="BT194:BX194"/>
    <mergeCell ref="BT190:BX190"/>
    <mergeCell ref="EJ190:EN190"/>
    <mergeCell ref="BT197:BX197"/>
    <mergeCell ref="EJ197:EN197"/>
    <mergeCell ref="BT196:BX196"/>
    <mergeCell ref="EJ196:EN196"/>
    <mergeCell ref="BT191:BX191"/>
    <mergeCell ref="EJ204:EN204"/>
    <mergeCell ref="BT187:BX187"/>
    <mergeCell ref="EJ214:EN214"/>
    <mergeCell ref="EJ216:EN216"/>
    <mergeCell ref="EJ191:EN191"/>
    <mergeCell ref="BT192:BX192"/>
    <mergeCell ref="EJ194:EN194"/>
    <mergeCell ref="BT195:BX195"/>
    <mergeCell ref="BT214:BX214"/>
    <mergeCell ref="EJ195:EN195"/>
    <mergeCell ref="EJ211:EN211"/>
    <mergeCell ref="BT193:BX193"/>
    <mergeCell ref="EJ212:EN212"/>
    <mergeCell ref="BT201:BX201"/>
    <mergeCell ref="EJ201:EN201"/>
    <mergeCell ref="BT199:BX199"/>
    <mergeCell ref="EJ199:EN199"/>
    <mergeCell ref="BT203:BX203"/>
    <mergeCell ref="EJ203:EN203"/>
    <mergeCell ref="BT198:BX198"/>
    <mergeCell ref="BT207:BX207"/>
    <mergeCell ref="EJ207:EN207"/>
    <mergeCell ref="BT205:BX205"/>
    <mergeCell ref="BT211:BX211"/>
    <mergeCell ref="EJ205:EN205"/>
    <mergeCell ref="EJ233:EN233"/>
    <mergeCell ref="BT212:BX212"/>
    <mergeCell ref="BT229:BX229"/>
    <mergeCell ref="EJ229:EN229"/>
    <mergeCell ref="BT227:BX227"/>
    <mergeCell ref="EJ227:EN227"/>
    <mergeCell ref="BT222:BX222"/>
    <mergeCell ref="EJ228:EN228"/>
    <mergeCell ref="EJ220:EN220"/>
    <mergeCell ref="EJ221:EN221"/>
    <mergeCell ref="EJ232:EN232"/>
    <mergeCell ref="BT233:BX233"/>
    <mergeCell ref="BT226:BX226"/>
    <mergeCell ref="BT221:BX221"/>
    <mergeCell ref="BT215:BX215"/>
    <mergeCell ref="EJ215:EN215"/>
    <mergeCell ref="EJ217:EN217"/>
    <mergeCell ref="BT216:BX216"/>
    <mergeCell ref="BT217:BX217"/>
    <mergeCell ref="BT218:BX218"/>
    <mergeCell ref="EJ219:EN219"/>
    <mergeCell ref="BT225:BX225"/>
    <mergeCell ref="EJ225:EN225"/>
    <mergeCell ref="BT219:BX219"/>
    <mergeCell ref="EJ234:EN234"/>
    <mergeCell ref="EJ239:EN239"/>
    <mergeCell ref="BT236:BX236"/>
    <mergeCell ref="BT235:BX235"/>
    <mergeCell ref="BT230:BX230"/>
    <mergeCell ref="EJ223:EN223"/>
    <mergeCell ref="EJ222:EN222"/>
    <mergeCell ref="BT331:BX331"/>
    <mergeCell ref="EJ331:EN331"/>
    <mergeCell ref="EJ226:EN226"/>
    <mergeCell ref="EJ231:EN231"/>
    <mergeCell ref="BT228:BX228"/>
    <mergeCell ref="BT237:BX237"/>
    <mergeCell ref="EJ237:EN237"/>
    <mergeCell ref="EJ261:EN261"/>
    <mergeCell ref="BT267:BX267"/>
    <mergeCell ref="EJ236:EN236"/>
    <mergeCell ref="BT244:BX244"/>
    <mergeCell ref="EJ244:EN244"/>
    <mergeCell ref="BT242:BX242"/>
    <mergeCell ref="BT232:BX232"/>
    <mergeCell ref="BT239:BX239"/>
    <mergeCell ref="EJ242:EN242"/>
    <mergeCell ref="BT240:BX240"/>
    <mergeCell ref="EJ240:EN240"/>
    <mergeCell ref="BT243:BX243"/>
    <mergeCell ref="EJ243:EN243"/>
    <mergeCell ref="EJ245:EN245"/>
    <mergeCell ref="BT241:BX241"/>
    <mergeCell ref="EJ241:EN241"/>
    <mergeCell ref="EJ230:EN230"/>
    <mergeCell ref="BT256:BX256"/>
    <mergeCell ref="EJ256:EN256"/>
    <mergeCell ref="BT246:BX246"/>
    <mergeCell ref="BT247:BX247"/>
    <mergeCell ref="EJ247:EN247"/>
    <mergeCell ref="EJ253:EN253"/>
    <mergeCell ref="BT234:BX234"/>
    <mergeCell ref="BT231:BX231"/>
    <mergeCell ref="EJ235:EN235"/>
    <mergeCell ref="BT248:BX248"/>
    <mergeCell ref="BT245:BX245"/>
    <mergeCell ref="EJ246:EN246"/>
    <mergeCell ref="BT249:BX249"/>
    <mergeCell ref="EJ249:EN249"/>
    <mergeCell ref="BT252:BX252"/>
    <mergeCell ref="EJ252:EN252"/>
    <mergeCell ref="EJ248:EN248"/>
    <mergeCell ref="BT254:BX254"/>
    <mergeCell ref="EJ254:EN254"/>
    <mergeCell ref="BT250:BX250"/>
    <mergeCell ref="EJ250:EN250"/>
    <mergeCell ref="EJ255:EN255"/>
    <mergeCell ref="EJ267:EN267"/>
    <mergeCell ref="BT265:BX265"/>
    <mergeCell ref="EJ265:EN265"/>
    <mergeCell ref="BT266:BX266"/>
    <mergeCell ref="EJ266:EN266"/>
    <mergeCell ref="BT262:BX262"/>
    <mergeCell ref="EJ262:EN262"/>
    <mergeCell ref="BT258:BX258"/>
    <mergeCell ref="BT260:BX260"/>
    <mergeCell ref="EJ260:EN260"/>
    <mergeCell ref="BT263:BX263"/>
    <mergeCell ref="EJ263:EN263"/>
    <mergeCell ref="BT261:BX261"/>
    <mergeCell ref="BT259:BX259"/>
    <mergeCell ref="EJ259:EN259"/>
    <mergeCell ref="EJ257:EN257"/>
    <mergeCell ref="BT257:BX257"/>
    <mergeCell ref="EJ258:EN258"/>
    <mergeCell ref="EJ354:EN354"/>
    <mergeCell ref="BT352:BX352"/>
    <mergeCell ref="EJ352:EN352"/>
    <mergeCell ref="BT351:BX351"/>
    <mergeCell ref="EJ351:EN351"/>
    <mergeCell ref="BT353:BX353"/>
    <mergeCell ref="EJ353:EN353"/>
    <mergeCell ref="BT350:BX350"/>
    <mergeCell ref="EJ350:EN350"/>
    <mergeCell ref="BT354:BX354"/>
    <mergeCell ref="CV357:CY357"/>
    <mergeCell ref="DF357:DJ357"/>
    <mergeCell ref="DR357:DV357"/>
    <mergeCell ref="EJ357:EN357"/>
    <mergeCell ref="BT356:BX356"/>
    <mergeCell ref="EJ356:EN356"/>
    <mergeCell ref="CL356:CO356"/>
    <mergeCell ref="CV356:CY356"/>
    <mergeCell ref="DF356:DJ356"/>
    <mergeCell ref="DR356:DV356"/>
    <mergeCell ref="ED356:EH356"/>
    <mergeCell ref="EJ376:EN376"/>
    <mergeCell ref="DR389:DV389"/>
    <mergeCell ref="DF364:DJ364"/>
    <mergeCell ref="DR364:DV364"/>
    <mergeCell ref="DR372:DV372"/>
    <mergeCell ref="DR375:DV375"/>
    <mergeCell ref="DR383:DV383"/>
    <mergeCell ref="CL373:CO373"/>
    <mergeCell ref="CV373:CY373"/>
    <mergeCell ref="DF373:DJ373"/>
    <mergeCell ref="DR373:DV373"/>
    <mergeCell ref="DR382:DV382"/>
    <mergeCell ref="DF388:DJ388"/>
    <mergeCell ref="DR388:DV388"/>
    <mergeCell ref="DF376:DJ376"/>
    <mergeCell ref="DR376:DV376"/>
    <mergeCell ref="CL367:CO367"/>
    <mergeCell ref="DF381:DJ381"/>
    <mergeCell ref="EJ373:EN373"/>
    <mergeCell ref="CL361:CO361"/>
    <mergeCell ref="CV361:CY361"/>
    <mergeCell ref="EJ361:EN361"/>
    <mergeCell ref="EJ368:EN368"/>
    <mergeCell ref="EJ367:EN367"/>
    <mergeCell ref="EJ366:EN366"/>
    <mergeCell ref="BT343:BX343"/>
    <mergeCell ref="BT253:BX253"/>
    <mergeCell ref="BT255:BX255"/>
    <mergeCell ref="BT357:BX357"/>
    <mergeCell ref="CL357:CO357"/>
    <mergeCell ref="CV362:CY362"/>
    <mergeCell ref="EJ358:EN358"/>
    <mergeCell ref="DR362:DV362"/>
    <mergeCell ref="EJ362:EN362"/>
    <mergeCell ref="DR361:DV361"/>
    <mergeCell ref="BT359:BX359"/>
    <mergeCell ref="CL359:CO359"/>
    <mergeCell ref="CV359:CY359"/>
    <mergeCell ref="DF359:DJ359"/>
    <mergeCell ref="DR359:DV359"/>
    <mergeCell ref="EJ359:EN359"/>
    <mergeCell ref="BT360:BX360"/>
    <mergeCell ref="CL360:CO360"/>
    <mergeCell ref="BT376:BX376"/>
    <mergeCell ref="CL376:CO376"/>
    <mergeCell ref="CV376:CY376"/>
    <mergeCell ref="DF363:DJ363"/>
    <mergeCell ref="DR363:DV363"/>
    <mergeCell ref="CL358:CO358"/>
    <mergeCell ref="CV358:CY358"/>
    <mergeCell ref="DF358:DJ358"/>
    <mergeCell ref="DR358:DV358"/>
    <mergeCell ref="CV365:CY365"/>
    <mergeCell ref="DF365:DJ365"/>
    <mergeCell ref="DR365:DV365"/>
    <mergeCell ref="CV368:CY368"/>
    <mergeCell ref="DF368:DJ368"/>
    <mergeCell ref="DR368:DV368"/>
    <mergeCell ref="CV367:CY367"/>
    <mergeCell ref="DF367:DJ367"/>
    <mergeCell ref="DR367:DV367"/>
    <mergeCell ref="DF362:DJ362"/>
    <mergeCell ref="BT358:BX358"/>
    <mergeCell ref="BT367:BX367"/>
    <mergeCell ref="DF361:DJ361"/>
    <mergeCell ref="BT362:BX362"/>
    <mergeCell ref="CL362:CO362"/>
    <mergeCell ref="EJ390:EN390"/>
    <mergeCell ref="EJ388:EN388"/>
    <mergeCell ref="BT387:BX387"/>
    <mergeCell ref="CL387:CO387"/>
    <mergeCell ref="CV387:CY387"/>
    <mergeCell ref="DF387:DJ387"/>
    <mergeCell ref="DR387:DV387"/>
    <mergeCell ref="EJ387:EN387"/>
    <mergeCell ref="EJ389:EN389"/>
    <mergeCell ref="BT388:BX388"/>
    <mergeCell ref="CL388:CO388"/>
    <mergeCell ref="CV388:CY388"/>
    <mergeCell ref="AJ4:AN4"/>
    <mergeCell ref="AP4:AT4"/>
    <mergeCell ref="AV4:AZ4"/>
    <mergeCell ref="AI397:AY397"/>
    <mergeCell ref="AI398:AY398"/>
    <mergeCell ref="BT393:BX393"/>
    <mergeCell ref="CL393:CO393"/>
    <mergeCell ref="CV393:CY393"/>
    <mergeCell ref="DF393:DJ393"/>
    <mergeCell ref="BT389:BX389"/>
    <mergeCell ref="CL389:CO389"/>
    <mergeCell ref="CV389:CY389"/>
    <mergeCell ref="DF389:DJ389"/>
    <mergeCell ref="BT381:BX381"/>
    <mergeCell ref="CL381:CO381"/>
    <mergeCell ref="CV381:CY381"/>
    <mergeCell ref="BT391:BX391"/>
    <mergeCell ref="CL391:CO391"/>
    <mergeCell ref="CV391:CY391"/>
    <mergeCell ref="DF391:DJ391"/>
    <mergeCell ref="BT395:BX395"/>
    <mergeCell ref="CL395:CO395"/>
    <mergeCell ref="CV395:CY395"/>
    <mergeCell ref="DF395:DJ395"/>
    <mergeCell ref="BN356:BR356"/>
    <mergeCell ref="CV360:CY360"/>
    <mergeCell ref="BT361:BX361"/>
    <mergeCell ref="BT411:BX411"/>
    <mergeCell ref="CL411:CO411"/>
    <mergeCell ref="CV411:CY411"/>
    <mergeCell ref="DF411:DJ411"/>
    <mergeCell ref="DR411:DV411"/>
    <mergeCell ref="EJ411:EN411"/>
    <mergeCell ref="DR393:DV393"/>
    <mergeCell ref="EJ393:EN393"/>
    <mergeCell ref="DR391:DV391"/>
    <mergeCell ref="EJ391:EN391"/>
    <mergeCell ref="DR395:DV395"/>
    <mergeCell ref="EJ395:EN395"/>
    <mergeCell ref="BT394:BX394"/>
    <mergeCell ref="CL394:CO394"/>
    <mergeCell ref="CV394:CY394"/>
    <mergeCell ref="DF394:DJ394"/>
    <mergeCell ref="BT390:BX390"/>
    <mergeCell ref="CL390:CO390"/>
    <mergeCell ref="CV390:CY390"/>
    <mergeCell ref="DF390:DJ390"/>
    <mergeCell ref="DR390:DV390"/>
  </mergeCells>
  <phoneticPr fontId="3" type="noConversion"/>
  <printOptions horizontalCentered="1"/>
  <pageMargins left="0.2" right="0.2" top="0.5" bottom="0.5" header="0" footer="0"/>
  <pageSetup scale="45" fitToHeight="5" orientation="landscape" horizontalDpi="300" r:id="rId1"/>
  <headerFooter alignWithMargins="0">
    <oddHeader>&amp;C&amp;"Arial"&amp;10 WISCONSIN PUBLIC SERVICE CORPORATION</oddHeader>
    <oddFooter>&amp;L DJKyto&amp;R &amp;D</oddFooter>
  </headerFooter>
  <rowBreaks count="1" manualBreakCount="1">
    <brk id="73" min="1" max="85" man="1"/>
  </rowBreaks>
  <colBreaks count="2" manualBreakCount="2">
    <brk id="30" max="1048575" man="1"/>
    <brk id="9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 Wisconsin Gas Rate Information</dc:title>
  <dc:creator>David J. Kyto</dc:creator>
  <cp:lastModifiedBy>Hill, Alexander</cp:lastModifiedBy>
  <cp:lastPrinted>2007-01-12T18:44:16Z</cp:lastPrinted>
  <dcterms:created xsi:type="dcterms:W3CDTF">1998-07-02T14:11:43Z</dcterms:created>
  <dcterms:modified xsi:type="dcterms:W3CDTF">2024-07-05T17:45:04Z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